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ir\Downloads\"/>
    </mc:Choice>
  </mc:AlternateContent>
  <workbookProtection lockWindows="1"/>
  <bookViews>
    <workbookView xWindow="0" yWindow="0" windowWidth="20460" windowHeight="7260"/>
  </bookViews>
  <sheets>
    <sheet name="2017" sheetId="1" r:id="rId1"/>
  </sheets>
  <calcPr calcId="171027" concurrentCalc="0"/>
</workbook>
</file>

<file path=xl/calcChain.xml><?xml version="1.0" encoding="utf-8"?>
<calcChain xmlns="http://schemas.openxmlformats.org/spreadsheetml/2006/main">
  <c r="EW38" i="1" l="1"/>
  <c r="DM38" i="1"/>
  <c r="DL38" i="1"/>
  <c r="DH38" i="1"/>
  <c r="DF38" i="1"/>
  <c r="DD38" i="1"/>
  <c r="DB38" i="1"/>
  <c r="CZ38" i="1"/>
  <c r="CX38" i="1"/>
  <c r="CV38" i="1"/>
  <c r="CT38" i="1"/>
  <c r="CS38" i="1"/>
  <c r="CR38" i="1"/>
  <c r="CQ38" i="1"/>
  <c r="CM38" i="1"/>
  <c r="CL38" i="1"/>
  <c r="CE38" i="1"/>
  <c r="BY38" i="1"/>
  <c r="BW38" i="1"/>
  <c r="BS38" i="1"/>
  <c r="BQ38" i="1"/>
  <c r="BO38" i="1"/>
  <c r="BM38" i="1"/>
  <c r="BK38" i="1"/>
  <c r="BG38" i="1"/>
  <c r="BE38" i="1"/>
  <c r="AZ38" i="1"/>
  <c r="AX38" i="1"/>
  <c r="AV38" i="1"/>
  <c r="AT38" i="1"/>
  <c r="AR38" i="1"/>
  <c r="AP38" i="1"/>
  <c r="AN38" i="1"/>
  <c r="AL38" i="1"/>
  <c r="AJ38" i="1"/>
  <c r="AH38" i="1"/>
  <c r="AF38" i="1"/>
  <c r="Z38" i="1"/>
  <c r="U38" i="1"/>
  <c r="S38" i="1"/>
  <c r="G38" i="1"/>
  <c r="EW37" i="1"/>
  <c r="DM37" i="1"/>
  <c r="DL37" i="1"/>
  <c r="DH37" i="1"/>
  <c r="DF37" i="1"/>
  <c r="DD37" i="1"/>
  <c r="DB37" i="1"/>
  <c r="CZ37" i="1"/>
  <c r="CX37" i="1"/>
  <c r="CV37" i="1"/>
  <c r="CT37" i="1"/>
  <c r="CS37" i="1"/>
  <c r="CR37" i="1"/>
  <c r="CQ37" i="1"/>
  <c r="CM37" i="1"/>
  <c r="CL37" i="1"/>
  <c r="BW37" i="1"/>
  <c r="BS37" i="1"/>
  <c r="BQ37" i="1"/>
  <c r="BO37" i="1"/>
  <c r="BM37" i="1"/>
  <c r="BK37" i="1"/>
  <c r="BG37" i="1"/>
  <c r="BE37" i="1"/>
  <c r="AZ37" i="1"/>
  <c r="AX37" i="1"/>
  <c r="AV37" i="1"/>
  <c r="AT37" i="1"/>
  <c r="AR37" i="1"/>
  <c r="AP37" i="1"/>
  <c r="AN37" i="1"/>
  <c r="AL37" i="1"/>
  <c r="AJ37" i="1"/>
  <c r="AH37" i="1"/>
  <c r="AF37" i="1"/>
  <c r="Z37" i="1"/>
  <c r="U37" i="1"/>
  <c r="S37" i="1"/>
  <c r="G37" i="1"/>
  <c r="EW36" i="1"/>
  <c r="DM36" i="1"/>
  <c r="DL36" i="1"/>
  <c r="DH36" i="1"/>
  <c r="DF36" i="1"/>
  <c r="DD36" i="1"/>
  <c r="DB36" i="1"/>
  <c r="CZ36" i="1"/>
  <c r="CX36" i="1"/>
  <c r="CV36" i="1"/>
  <c r="CT36" i="1"/>
  <c r="CS36" i="1"/>
  <c r="CR36" i="1"/>
  <c r="CQ36" i="1"/>
  <c r="CM36" i="1"/>
  <c r="CL36" i="1"/>
  <c r="CE36" i="1"/>
  <c r="BS36" i="1"/>
  <c r="BQ36" i="1"/>
  <c r="BO36" i="1"/>
  <c r="BM36" i="1"/>
  <c r="BK36" i="1"/>
  <c r="BG36" i="1"/>
  <c r="BE36" i="1"/>
  <c r="AZ36" i="1"/>
  <c r="AX36" i="1"/>
  <c r="AV36" i="1"/>
  <c r="AT36" i="1"/>
  <c r="AR36" i="1"/>
  <c r="AP36" i="1"/>
  <c r="AN36" i="1"/>
  <c r="AL36" i="1"/>
  <c r="AJ36" i="1"/>
  <c r="AH36" i="1"/>
  <c r="AF36" i="1"/>
  <c r="Z36" i="1"/>
  <c r="U36" i="1"/>
  <c r="S36" i="1"/>
  <c r="G36" i="1"/>
  <c r="EW35" i="1"/>
  <c r="DM35" i="1"/>
  <c r="DL35" i="1"/>
  <c r="DH35" i="1"/>
  <c r="DF35" i="1"/>
  <c r="DD35" i="1"/>
  <c r="DB35" i="1"/>
  <c r="CZ35" i="1"/>
  <c r="CX35" i="1"/>
  <c r="CV35" i="1"/>
  <c r="CT35" i="1"/>
  <c r="CS35" i="1"/>
  <c r="CR35" i="1"/>
  <c r="CQ35" i="1"/>
  <c r="CM35" i="1"/>
  <c r="CL35" i="1"/>
  <c r="CE35" i="1"/>
  <c r="CC35" i="1"/>
  <c r="BY35" i="1"/>
  <c r="BW35" i="1"/>
  <c r="BS35" i="1"/>
  <c r="BQ35" i="1"/>
  <c r="BO35" i="1"/>
  <c r="BM35" i="1"/>
  <c r="BK35" i="1"/>
  <c r="BG35" i="1"/>
  <c r="BE35" i="1"/>
  <c r="AZ35" i="1"/>
  <c r="AX35" i="1"/>
  <c r="AV35" i="1"/>
  <c r="AT35" i="1"/>
  <c r="AR35" i="1"/>
  <c r="AP35" i="1"/>
  <c r="AN35" i="1"/>
  <c r="AL35" i="1"/>
  <c r="AJ35" i="1"/>
  <c r="AH35" i="1"/>
  <c r="AF35" i="1"/>
  <c r="Z35" i="1"/>
  <c r="U35" i="1"/>
  <c r="S35" i="1"/>
  <c r="G35" i="1"/>
  <c r="EW34" i="1"/>
  <c r="DM34" i="1"/>
  <c r="DL34" i="1"/>
  <c r="DH34" i="1"/>
  <c r="DF34" i="1"/>
  <c r="DD34" i="1"/>
  <c r="DB34" i="1"/>
  <c r="CZ34" i="1"/>
  <c r="CX34" i="1"/>
  <c r="CV34" i="1"/>
  <c r="CT34" i="1"/>
  <c r="CS34" i="1"/>
  <c r="CR34" i="1"/>
  <c r="CQ34" i="1"/>
  <c r="CM34" i="1"/>
  <c r="CL34" i="1"/>
  <c r="BW34" i="1"/>
  <c r="BU34" i="1"/>
  <c r="BS34" i="1"/>
  <c r="BQ34" i="1"/>
  <c r="BM34" i="1"/>
  <c r="BK34" i="1"/>
  <c r="BG34" i="1"/>
  <c r="BE34" i="1"/>
  <c r="AZ34" i="1"/>
  <c r="AX34" i="1"/>
  <c r="AV34" i="1"/>
  <c r="AT34" i="1"/>
  <c r="AR34" i="1"/>
  <c r="AP34" i="1"/>
  <c r="AN34" i="1"/>
  <c r="AL34" i="1"/>
  <c r="AJ34" i="1"/>
  <c r="AH34" i="1"/>
  <c r="AF34" i="1"/>
  <c r="Z34" i="1"/>
  <c r="U34" i="1"/>
  <c r="S34" i="1"/>
  <c r="G34" i="1"/>
  <c r="EW33" i="1"/>
  <c r="DM33" i="1"/>
  <c r="DL33" i="1"/>
  <c r="DH33" i="1"/>
  <c r="DF33" i="1"/>
  <c r="DD33" i="1"/>
  <c r="DB33" i="1"/>
  <c r="CZ33" i="1"/>
  <c r="CX33" i="1"/>
  <c r="CV33" i="1"/>
  <c r="CT33" i="1"/>
  <c r="CS33" i="1"/>
  <c r="CR33" i="1"/>
  <c r="CQ33" i="1"/>
  <c r="CM33" i="1"/>
  <c r="CL33" i="1"/>
  <c r="BY33" i="1"/>
  <c r="BU33" i="1"/>
  <c r="BS33" i="1"/>
  <c r="BQ33" i="1"/>
  <c r="BO33" i="1"/>
  <c r="BM33" i="1"/>
  <c r="BK33" i="1"/>
  <c r="BG33" i="1"/>
  <c r="BE33" i="1"/>
  <c r="AZ33" i="1"/>
  <c r="AX33" i="1"/>
  <c r="AV33" i="1"/>
  <c r="AT33" i="1"/>
  <c r="AR33" i="1"/>
  <c r="AP33" i="1"/>
  <c r="AN33" i="1"/>
  <c r="AL33" i="1"/>
  <c r="AJ33" i="1"/>
  <c r="AH33" i="1"/>
  <c r="AF33" i="1"/>
  <c r="Z33" i="1"/>
  <c r="U33" i="1"/>
  <c r="S33" i="1"/>
  <c r="G33" i="1"/>
  <c r="EW32" i="1"/>
  <c r="DI32" i="1"/>
  <c r="DM32" i="1"/>
  <c r="DL32" i="1"/>
  <c r="CU32" i="1"/>
  <c r="CT32" i="1"/>
  <c r="CS32" i="1"/>
  <c r="CR32" i="1"/>
  <c r="CQ32" i="1"/>
  <c r="CM32" i="1"/>
  <c r="CL32" i="1"/>
  <c r="BW32" i="1"/>
  <c r="BU32" i="1"/>
  <c r="BS32" i="1"/>
  <c r="BO32" i="1"/>
  <c r="BM32" i="1"/>
  <c r="BK32" i="1"/>
  <c r="BG32" i="1"/>
  <c r="BE32" i="1"/>
  <c r="AZ32" i="1"/>
  <c r="AX32" i="1"/>
  <c r="AV32" i="1"/>
  <c r="AT32" i="1"/>
  <c r="AR32" i="1"/>
  <c r="AP32" i="1"/>
  <c r="AN32" i="1"/>
  <c r="AL32" i="1"/>
  <c r="AJ32" i="1"/>
  <c r="AH32" i="1"/>
  <c r="AF32" i="1"/>
  <c r="Z32" i="1"/>
  <c r="U32" i="1"/>
  <c r="S32" i="1"/>
  <c r="G32" i="1"/>
  <c r="EW31" i="1"/>
  <c r="DM31" i="1"/>
  <c r="DL31" i="1"/>
  <c r="DH31" i="1"/>
  <c r="DF31" i="1"/>
  <c r="DD31" i="1"/>
  <c r="DB31" i="1"/>
  <c r="CZ31" i="1"/>
  <c r="CX31" i="1"/>
  <c r="CV31" i="1"/>
  <c r="CT31" i="1"/>
  <c r="CS31" i="1"/>
  <c r="CR31" i="1"/>
  <c r="CQ31" i="1"/>
  <c r="CM31" i="1"/>
  <c r="CL31" i="1"/>
  <c r="CC31" i="1"/>
  <c r="BW31" i="1"/>
  <c r="BS31" i="1"/>
  <c r="BQ31" i="1"/>
  <c r="BO31" i="1"/>
  <c r="BM31" i="1"/>
  <c r="BK31" i="1"/>
  <c r="BG31" i="1"/>
  <c r="BE31" i="1"/>
  <c r="AZ31" i="1"/>
  <c r="AX31" i="1"/>
  <c r="AV31" i="1"/>
  <c r="AT31" i="1"/>
  <c r="AR31" i="1"/>
  <c r="AP31" i="1"/>
  <c r="AN31" i="1"/>
  <c r="AL31" i="1"/>
  <c r="AJ31" i="1"/>
  <c r="AH31" i="1"/>
  <c r="AF31" i="1"/>
  <c r="Z31" i="1"/>
  <c r="U31" i="1"/>
  <c r="S31" i="1"/>
  <c r="G31" i="1"/>
  <c r="EW30" i="1"/>
  <c r="DM30" i="1"/>
  <c r="DL30" i="1"/>
  <c r="DH30" i="1"/>
  <c r="DF30" i="1"/>
  <c r="DD30" i="1"/>
  <c r="DB30" i="1"/>
  <c r="CZ30" i="1"/>
  <c r="CX30" i="1"/>
  <c r="CV30" i="1"/>
  <c r="CT30" i="1"/>
  <c r="CS30" i="1"/>
  <c r="CR30" i="1"/>
  <c r="CQ30" i="1"/>
  <c r="CM30" i="1"/>
  <c r="CL30" i="1"/>
  <c r="CC30" i="1"/>
  <c r="BY30" i="1"/>
  <c r="BW30" i="1"/>
  <c r="BU30" i="1"/>
  <c r="BS30" i="1"/>
  <c r="BQ30" i="1"/>
  <c r="BO30" i="1"/>
  <c r="BM30" i="1"/>
  <c r="BK30" i="1"/>
  <c r="BG30" i="1"/>
  <c r="BE30" i="1"/>
  <c r="AZ30" i="1"/>
  <c r="AX30" i="1"/>
  <c r="AV30" i="1"/>
  <c r="AT30" i="1"/>
  <c r="AR30" i="1"/>
  <c r="AP30" i="1"/>
  <c r="AN30" i="1"/>
  <c r="AL30" i="1"/>
  <c r="AJ30" i="1"/>
  <c r="AH30" i="1"/>
  <c r="AF30" i="1"/>
  <c r="Z30" i="1"/>
  <c r="U30" i="1"/>
  <c r="S30" i="1"/>
  <c r="G30" i="1"/>
  <c r="EW29" i="1"/>
  <c r="DM29" i="1"/>
  <c r="DL29" i="1"/>
  <c r="DH29" i="1"/>
  <c r="DF29" i="1"/>
  <c r="DD29" i="1"/>
  <c r="DB29" i="1"/>
  <c r="CZ29" i="1"/>
  <c r="CX29" i="1"/>
  <c r="CV29" i="1"/>
  <c r="CT29" i="1"/>
  <c r="CS29" i="1"/>
  <c r="CR29" i="1"/>
  <c r="CQ29" i="1"/>
  <c r="CM29" i="1"/>
  <c r="CL29" i="1"/>
  <c r="CE29" i="1"/>
  <c r="CA29" i="1"/>
  <c r="BW29" i="1"/>
  <c r="BS29" i="1"/>
  <c r="BQ29" i="1"/>
  <c r="BO29" i="1"/>
  <c r="BM29" i="1"/>
  <c r="BK29" i="1"/>
  <c r="BG29" i="1"/>
  <c r="BE29" i="1"/>
  <c r="AZ29" i="1"/>
  <c r="AX29" i="1"/>
  <c r="AV29" i="1"/>
  <c r="AT29" i="1"/>
  <c r="AR29" i="1"/>
  <c r="AP29" i="1"/>
  <c r="AN29" i="1"/>
  <c r="AL29" i="1"/>
  <c r="AJ29" i="1"/>
  <c r="AH29" i="1"/>
  <c r="AF29" i="1"/>
  <c r="Z29" i="1"/>
  <c r="U29" i="1"/>
  <c r="S29" i="1"/>
  <c r="G29" i="1"/>
  <c r="EW28" i="1"/>
  <c r="DM28" i="1"/>
  <c r="DL28" i="1"/>
  <c r="DH28" i="1"/>
  <c r="DF28" i="1"/>
  <c r="DD28" i="1"/>
  <c r="DB28" i="1"/>
  <c r="CZ28" i="1"/>
  <c r="CX28" i="1"/>
  <c r="CV28" i="1"/>
  <c r="CT28" i="1"/>
  <c r="CS28" i="1"/>
  <c r="CR28" i="1"/>
  <c r="CQ28" i="1"/>
  <c r="CM28" i="1"/>
  <c r="CL28" i="1"/>
  <c r="BW28" i="1"/>
  <c r="BS28" i="1"/>
  <c r="BQ28" i="1"/>
  <c r="BO28" i="1"/>
  <c r="BM28" i="1"/>
  <c r="BK28" i="1"/>
  <c r="BG28" i="1"/>
  <c r="BE28" i="1"/>
  <c r="AZ28" i="1"/>
  <c r="AX28" i="1"/>
  <c r="AV28" i="1"/>
  <c r="AT28" i="1"/>
  <c r="AR28" i="1"/>
  <c r="AP28" i="1"/>
  <c r="AN28" i="1"/>
  <c r="AL28" i="1"/>
  <c r="AJ28" i="1"/>
  <c r="AH28" i="1"/>
  <c r="AF28" i="1"/>
  <c r="Z28" i="1"/>
  <c r="U28" i="1"/>
  <c r="S28" i="1"/>
  <c r="G28" i="1"/>
  <c r="EW27" i="1"/>
  <c r="DM27" i="1"/>
  <c r="DL27" i="1"/>
  <c r="DH27" i="1"/>
  <c r="DF27" i="1"/>
  <c r="DD27" i="1"/>
  <c r="DB27" i="1"/>
  <c r="CZ27" i="1"/>
  <c r="CX27" i="1"/>
  <c r="CV27" i="1"/>
  <c r="CT27" i="1"/>
  <c r="CS27" i="1"/>
  <c r="CR27" i="1"/>
  <c r="CQ27" i="1"/>
  <c r="CM27" i="1"/>
  <c r="CL27" i="1"/>
  <c r="CC27" i="1"/>
  <c r="BY27" i="1"/>
  <c r="BW27" i="1"/>
  <c r="BU27" i="1"/>
  <c r="BQ27" i="1"/>
  <c r="BO27" i="1"/>
  <c r="BM27" i="1"/>
  <c r="BK27" i="1"/>
  <c r="BG27" i="1"/>
  <c r="BE27" i="1"/>
  <c r="AZ27" i="1"/>
  <c r="AX27" i="1"/>
  <c r="AV27" i="1"/>
  <c r="AT27" i="1"/>
  <c r="AR27" i="1"/>
  <c r="AP27" i="1"/>
  <c r="AN27" i="1"/>
  <c r="AL27" i="1"/>
  <c r="AJ27" i="1"/>
  <c r="AH27" i="1"/>
  <c r="AF27" i="1"/>
  <c r="Z27" i="1"/>
  <c r="U27" i="1"/>
  <c r="S27" i="1"/>
  <c r="G27" i="1"/>
  <c r="EW26" i="1"/>
  <c r="DL26" i="1"/>
  <c r="CT26" i="1"/>
  <c r="CS26" i="1"/>
  <c r="CR26" i="1"/>
  <c r="CQ26" i="1"/>
  <c r="CM26" i="1"/>
  <c r="CL26" i="1"/>
  <c r="CC26" i="1"/>
  <c r="CA26" i="1"/>
  <c r="BY26" i="1"/>
  <c r="BS26" i="1"/>
  <c r="BQ26" i="1"/>
  <c r="BO26" i="1"/>
  <c r="BM26" i="1"/>
  <c r="BK26" i="1"/>
  <c r="BG26" i="1"/>
  <c r="BE26" i="1"/>
  <c r="AZ26" i="1"/>
  <c r="AX26" i="1"/>
  <c r="AV26" i="1"/>
  <c r="AT26" i="1"/>
  <c r="AR26" i="1"/>
  <c r="AP26" i="1"/>
  <c r="AN26" i="1"/>
  <c r="AL26" i="1"/>
  <c r="AJ26" i="1"/>
  <c r="AH26" i="1"/>
  <c r="AF26" i="1"/>
  <c r="Z26" i="1"/>
  <c r="U26" i="1"/>
  <c r="S26" i="1"/>
  <c r="G26" i="1"/>
  <c r="EW25" i="1"/>
  <c r="DM25" i="1"/>
  <c r="DL25" i="1"/>
  <c r="DH25" i="1"/>
  <c r="DF25" i="1"/>
  <c r="DD25" i="1"/>
  <c r="DB25" i="1"/>
  <c r="CZ25" i="1"/>
  <c r="CX25" i="1"/>
  <c r="CV25" i="1"/>
  <c r="CT25" i="1"/>
  <c r="CS25" i="1"/>
  <c r="CR25" i="1"/>
  <c r="CQ25" i="1"/>
  <c r="CM25" i="1"/>
  <c r="CL25" i="1"/>
  <c r="CE25" i="1"/>
  <c r="BY25" i="1"/>
  <c r="BW25" i="1"/>
  <c r="BU25" i="1"/>
  <c r="BQ25" i="1"/>
  <c r="BM25" i="1"/>
  <c r="BK25" i="1"/>
  <c r="BG25" i="1"/>
  <c r="BE25" i="1"/>
  <c r="AZ25" i="1"/>
  <c r="AX25" i="1"/>
  <c r="AV25" i="1"/>
  <c r="AT25" i="1"/>
  <c r="AR25" i="1"/>
  <c r="AP25" i="1"/>
  <c r="AN25" i="1"/>
  <c r="AL25" i="1"/>
  <c r="AJ25" i="1"/>
  <c r="AH25" i="1"/>
  <c r="AF25" i="1"/>
  <c r="Z25" i="1"/>
  <c r="U25" i="1"/>
  <c r="S25" i="1"/>
  <c r="G25" i="1"/>
  <c r="EW24" i="1"/>
  <c r="DM24" i="1"/>
  <c r="DL24" i="1"/>
  <c r="DH24" i="1"/>
  <c r="DF24" i="1"/>
  <c r="DD24" i="1"/>
  <c r="DB24" i="1"/>
  <c r="CZ24" i="1"/>
  <c r="CX24" i="1"/>
  <c r="CV24" i="1"/>
  <c r="CT24" i="1"/>
  <c r="CS24" i="1"/>
  <c r="CR24" i="1"/>
  <c r="CQ24" i="1"/>
  <c r="CM24" i="1"/>
  <c r="CL24" i="1"/>
  <c r="BY24" i="1"/>
  <c r="BS24" i="1"/>
  <c r="BQ24" i="1"/>
  <c r="BO24" i="1"/>
  <c r="BM24" i="1"/>
  <c r="BK24" i="1"/>
  <c r="BG24" i="1"/>
  <c r="BE24" i="1"/>
  <c r="AZ24" i="1"/>
  <c r="AX24" i="1"/>
  <c r="AV24" i="1"/>
  <c r="AT24" i="1"/>
  <c r="AR24" i="1"/>
  <c r="AP24" i="1"/>
  <c r="AN24" i="1"/>
  <c r="AL24" i="1"/>
  <c r="AJ24" i="1"/>
  <c r="AH24" i="1"/>
  <c r="AF24" i="1"/>
  <c r="Z24" i="1"/>
  <c r="U24" i="1"/>
  <c r="S24" i="1"/>
  <c r="G24" i="1"/>
  <c r="EW23" i="1"/>
  <c r="DM23" i="1"/>
  <c r="DL23" i="1"/>
  <c r="DH23" i="1"/>
  <c r="DF23" i="1"/>
  <c r="DD23" i="1"/>
  <c r="DB23" i="1"/>
  <c r="CZ23" i="1"/>
  <c r="CX23" i="1"/>
  <c r="CV23" i="1"/>
  <c r="CT23" i="1"/>
  <c r="CS23" i="1"/>
  <c r="CR23" i="1"/>
  <c r="CQ23" i="1"/>
  <c r="CM23" i="1"/>
  <c r="CL23" i="1"/>
  <c r="CC23" i="1"/>
  <c r="CA23" i="1"/>
  <c r="BW23" i="1"/>
  <c r="BU23" i="1"/>
  <c r="BQ23" i="1"/>
  <c r="BO23" i="1"/>
  <c r="BM23" i="1"/>
  <c r="BK23" i="1"/>
  <c r="BG23" i="1"/>
  <c r="BE23" i="1"/>
  <c r="AZ23" i="1"/>
  <c r="AX23" i="1"/>
  <c r="AV23" i="1"/>
  <c r="AT23" i="1"/>
  <c r="AR23" i="1"/>
  <c r="AP23" i="1"/>
  <c r="AN23" i="1"/>
  <c r="AL23" i="1"/>
  <c r="AJ23" i="1"/>
  <c r="AH23" i="1"/>
  <c r="AF23" i="1"/>
  <c r="Z23" i="1"/>
  <c r="U23" i="1"/>
  <c r="S23" i="1"/>
  <c r="G23" i="1"/>
  <c r="EV22" i="1"/>
  <c r="EW22" i="1"/>
  <c r="BY22" i="1"/>
  <c r="BU22" i="1"/>
  <c r="BS22" i="1"/>
  <c r="BQ22" i="1"/>
  <c r="BO22" i="1"/>
  <c r="BM22" i="1"/>
  <c r="BK22" i="1"/>
  <c r="BG22" i="1"/>
  <c r="BE22" i="1"/>
  <c r="AZ22" i="1"/>
  <c r="AX22" i="1"/>
  <c r="AV22" i="1"/>
  <c r="AT22" i="1"/>
  <c r="AR22" i="1"/>
  <c r="AP22" i="1"/>
  <c r="AN22" i="1"/>
  <c r="AL22" i="1"/>
  <c r="AJ22" i="1"/>
  <c r="AH22" i="1"/>
  <c r="AF22" i="1"/>
  <c r="Z22" i="1"/>
  <c r="U22" i="1"/>
  <c r="S22" i="1"/>
  <c r="G22" i="1"/>
  <c r="EW21" i="1"/>
  <c r="CT21" i="1"/>
  <c r="CS21" i="1"/>
  <c r="CR21" i="1"/>
  <c r="CQ21" i="1"/>
  <c r="CM21" i="1"/>
  <c r="CA21" i="1"/>
  <c r="BY21" i="1"/>
  <c r="BW21" i="1"/>
  <c r="BU21" i="1"/>
  <c r="BS21" i="1"/>
  <c r="BQ21" i="1"/>
  <c r="BO21" i="1"/>
  <c r="BM21" i="1"/>
  <c r="BK21" i="1"/>
  <c r="BG21" i="1"/>
  <c r="BE21" i="1"/>
  <c r="AZ21" i="1"/>
  <c r="AX21" i="1"/>
  <c r="AV21" i="1"/>
  <c r="AT21" i="1"/>
  <c r="AR21" i="1"/>
  <c r="AP21" i="1"/>
  <c r="AN21" i="1"/>
  <c r="AL21" i="1"/>
  <c r="AJ21" i="1"/>
  <c r="AH21" i="1"/>
  <c r="AF21" i="1"/>
  <c r="Z21" i="1"/>
  <c r="U21" i="1"/>
  <c r="S21" i="1"/>
  <c r="G21" i="1"/>
  <c r="EW20" i="1"/>
  <c r="DM20" i="1"/>
  <c r="DL20" i="1"/>
  <c r="DH20" i="1"/>
  <c r="DF20" i="1"/>
  <c r="DD20" i="1"/>
  <c r="DB20" i="1"/>
  <c r="CZ20" i="1"/>
  <c r="CX20" i="1"/>
  <c r="CV20" i="1"/>
  <c r="CT20" i="1"/>
  <c r="CS20" i="1"/>
  <c r="CR20" i="1"/>
  <c r="CQ20" i="1"/>
  <c r="CM20" i="1"/>
  <c r="CL20" i="1"/>
  <c r="CE20" i="1"/>
  <c r="BW20" i="1"/>
  <c r="BU20" i="1"/>
  <c r="BQ20" i="1"/>
  <c r="BO20" i="1"/>
  <c r="BM20" i="1"/>
  <c r="BK20" i="1"/>
  <c r="BG20" i="1"/>
  <c r="BE20" i="1"/>
  <c r="AZ20" i="1"/>
  <c r="AX20" i="1"/>
  <c r="AV20" i="1"/>
  <c r="AT20" i="1"/>
  <c r="AR20" i="1"/>
  <c r="AP20" i="1"/>
  <c r="AN20" i="1"/>
  <c r="AL20" i="1"/>
  <c r="AJ20" i="1"/>
  <c r="AH20" i="1"/>
  <c r="AF20" i="1"/>
  <c r="Z20" i="1"/>
  <c r="U20" i="1"/>
  <c r="S20" i="1"/>
  <c r="G20" i="1"/>
  <c r="EW19" i="1"/>
  <c r="DZ19" i="1"/>
  <c r="DY19" i="1"/>
  <c r="DW19" i="1"/>
  <c r="DV19" i="1"/>
  <c r="DU19" i="1"/>
  <c r="DM19" i="1"/>
  <c r="DL19" i="1"/>
  <c r="DH19" i="1"/>
  <c r="DF19" i="1"/>
  <c r="DD19" i="1"/>
  <c r="DB19" i="1"/>
  <c r="CZ19" i="1"/>
  <c r="CX19" i="1"/>
  <c r="CV19" i="1"/>
  <c r="CT19" i="1"/>
  <c r="CS19" i="1"/>
  <c r="CR19" i="1"/>
  <c r="CQ19" i="1"/>
  <c r="CM19" i="1"/>
  <c r="CL19" i="1"/>
  <c r="CA19" i="1"/>
  <c r="BW19" i="1"/>
  <c r="BU19" i="1"/>
  <c r="BS19" i="1"/>
  <c r="BQ19" i="1"/>
  <c r="BO19" i="1"/>
  <c r="BM19" i="1"/>
  <c r="BK19" i="1"/>
  <c r="BG19" i="1"/>
  <c r="BE19" i="1"/>
  <c r="AZ19" i="1"/>
  <c r="AX19" i="1"/>
  <c r="AV19" i="1"/>
  <c r="AT19" i="1"/>
  <c r="AR19" i="1"/>
  <c r="AP19" i="1"/>
  <c r="AN19" i="1"/>
  <c r="AL19" i="1"/>
  <c r="AJ19" i="1"/>
  <c r="AH19" i="1"/>
  <c r="AF19" i="1"/>
  <c r="Z19" i="1"/>
  <c r="U19" i="1"/>
  <c r="S19" i="1"/>
  <c r="G19" i="1"/>
  <c r="EW18" i="1"/>
  <c r="DM18" i="1"/>
  <c r="DL18" i="1"/>
  <c r="DH18" i="1"/>
  <c r="DF18" i="1"/>
  <c r="DD18" i="1"/>
  <c r="DB18" i="1"/>
  <c r="CZ18" i="1"/>
  <c r="CX18" i="1"/>
  <c r="CV18" i="1"/>
  <c r="CT18" i="1"/>
  <c r="CS18" i="1"/>
  <c r="CR18" i="1"/>
  <c r="CQ18" i="1"/>
  <c r="CM18" i="1"/>
  <c r="CL18" i="1"/>
  <c r="BY18" i="1"/>
  <c r="BU18" i="1"/>
  <c r="BS18" i="1"/>
  <c r="BQ18" i="1"/>
  <c r="BO18" i="1"/>
  <c r="BM18" i="1"/>
  <c r="BK18" i="1"/>
  <c r="BG18" i="1"/>
  <c r="BE18" i="1"/>
  <c r="AZ18" i="1"/>
  <c r="AX18" i="1"/>
  <c r="AV18" i="1"/>
  <c r="AT18" i="1"/>
  <c r="AR18" i="1"/>
  <c r="AP18" i="1"/>
  <c r="AN18" i="1"/>
  <c r="AL18" i="1"/>
  <c r="AJ18" i="1"/>
  <c r="AH18" i="1"/>
  <c r="AF18" i="1"/>
  <c r="Z18" i="1"/>
  <c r="U18" i="1"/>
  <c r="S18" i="1"/>
  <c r="G18" i="1"/>
  <c r="EW17" i="1"/>
  <c r="DM17" i="1"/>
  <c r="DL17" i="1"/>
  <c r="DH17" i="1"/>
  <c r="DF17" i="1"/>
  <c r="DD17" i="1"/>
  <c r="DB17" i="1"/>
  <c r="CZ17" i="1"/>
  <c r="CX17" i="1"/>
  <c r="CV17" i="1"/>
  <c r="CT17" i="1"/>
  <c r="CS17" i="1"/>
  <c r="CR17" i="1"/>
  <c r="CQ17" i="1"/>
  <c r="CM17" i="1"/>
  <c r="CL17" i="1"/>
  <c r="BW17" i="1"/>
  <c r="BU17" i="1"/>
  <c r="BS17" i="1"/>
  <c r="BQ17" i="1"/>
  <c r="BO17" i="1"/>
  <c r="BM17" i="1"/>
  <c r="BK17" i="1"/>
  <c r="BG17" i="1"/>
  <c r="BE17" i="1"/>
  <c r="AZ17" i="1"/>
  <c r="AX17" i="1"/>
  <c r="AV17" i="1"/>
  <c r="AT17" i="1"/>
  <c r="AR17" i="1"/>
  <c r="AP17" i="1"/>
  <c r="AN17" i="1"/>
  <c r="AL17" i="1"/>
  <c r="AJ17" i="1"/>
  <c r="AH17" i="1"/>
  <c r="AF17" i="1"/>
  <c r="Z17" i="1"/>
  <c r="U17" i="1"/>
  <c r="S17" i="1"/>
  <c r="G17" i="1"/>
  <c r="EW16" i="1"/>
  <c r="DM16" i="1"/>
  <c r="DL16" i="1"/>
  <c r="DH16" i="1"/>
  <c r="DF16" i="1"/>
  <c r="DD16" i="1"/>
  <c r="DB16" i="1"/>
  <c r="CZ16" i="1"/>
  <c r="CX16" i="1"/>
  <c r="CV16" i="1"/>
  <c r="CT16" i="1"/>
  <c r="CS16" i="1"/>
  <c r="CR16" i="1"/>
  <c r="CQ16" i="1"/>
  <c r="CM16" i="1"/>
  <c r="CL16" i="1"/>
  <c r="BY16" i="1"/>
  <c r="BW16" i="1"/>
  <c r="BQ16" i="1"/>
  <c r="BO16" i="1"/>
  <c r="BM16" i="1"/>
  <c r="BK16" i="1"/>
  <c r="BG16" i="1"/>
  <c r="BE16" i="1"/>
  <c r="AZ16" i="1"/>
  <c r="AX16" i="1"/>
  <c r="AV16" i="1"/>
  <c r="AT16" i="1"/>
  <c r="AR16" i="1"/>
  <c r="AP16" i="1"/>
  <c r="AN16" i="1"/>
  <c r="AL16" i="1"/>
  <c r="AJ16" i="1"/>
  <c r="AH16" i="1"/>
  <c r="AF16" i="1"/>
  <c r="Z16" i="1"/>
  <c r="U16" i="1"/>
  <c r="S16" i="1"/>
  <c r="G16" i="1"/>
  <c r="DM15" i="1"/>
  <c r="DL15" i="1"/>
  <c r="DH15" i="1"/>
  <c r="DF15" i="1"/>
  <c r="DD15" i="1"/>
  <c r="DB15" i="1"/>
  <c r="CZ15" i="1"/>
  <c r="CX15" i="1"/>
  <c r="CV15" i="1"/>
  <c r="CT15" i="1"/>
  <c r="CS15" i="1"/>
  <c r="CR15" i="1"/>
  <c r="CQ15" i="1"/>
  <c r="CM15" i="1"/>
  <c r="CL15" i="1"/>
  <c r="CE15" i="1"/>
  <c r="BY15" i="1"/>
  <c r="BW15" i="1"/>
  <c r="BU15" i="1"/>
  <c r="BQ15" i="1"/>
  <c r="BM15" i="1"/>
  <c r="BK15" i="1"/>
  <c r="BG15" i="1"/>
  <c r="BE15" i="1"/>
  <c r="AZ15" i="1"/>
  <c r="AX15" i="1"/>
  <c r="AV15" i="1"/>
  <c r="AT15" i="1"/>
  <c r="AR15" i="1"/>
  <c r="AP15" i="1"/>
  <c r="AN15" i="1"/>
  <c r="AL15" i="1"/>
  <c r="AJ15" i="1"/>
  <c r="AH15" i="1"/>
  <c r="AF15" i="1"/>
  <c r="Z15" i="1"/>
  <c r="U15" i="1"/>
  <c r="S15" i="1"/>
  <c r="G15" i="1"/>
  <c r="EW14" i="1"/>
  <c r="DM14" i="1"/>
  <c r="DL14" i="1"/>
  <c r="DH14" i="1"/>
  <c r="DF14" i="1"/>
  <c r="DD14" i="1"/>
  <c r="DB14" i="1"/>
  <c r="CZ14" i="1"/>
  <c r="CX14" i="1"/>
  <c r="CV14" i="1"/>
  <c r="CT14" i="1"/>
  <c r="CS14" i="1"/>
  <c r="CR14" i="1"/>
  <c r="CQ14" i="1"/>
  <c r="CM14" i="1"/>
  <c r="CL14" i="1"/>
  <c r="CC14" i="1"/>
  <c r="BW14" i="1"/>
  <c r="BQ14" i="1"/>
  <c r="BM14" i="1"/>
  <c r="BK14" i="1"/>
  <c r="BG14" i="1"/>
  <c r="BE14" i="1"/>
  <c r="AZ14" i="1"/>
  <c r="AX14" i="1"/>
  <c r="AV14" i="1"/>
  <c r="AT14" i="1"/>
  <c r="AR14" i="1"/>
  <c r="AP14" i="1"/>
  <c r="AN14" i="1"/>
  <c r="AL14" i="1"/>
  <c r="AJ14" i="1"/>
  <c r="AH14" i="1"/>
  <c r="AF14" i="1"/>
  <c r="Z14" i="1"/>
  <c r="U14" i="1"/>
  <c r="S14" i="1"/>
  <c r="G14" i="1"/>
  <c r="EW13" i="1"/>
  <c r="DM13" i="1"/>
  <c r="DL13" i="1"/>
  <c r="DH13" i="1"/>
  <c r="DF13" i="1"/>
  <c r="DD13" i="1"/>
  <c r="DB13" i="1"/>
  <c r="CZ13" i="1"/>
  <c r="CX13" i="1"/>
  <c r="CV13" i="1"/>
  <c r="CT13" i="1"/>
  <c r="CS13" i="1"/>
  <c r="CR13" i="1"/>
  <c r="CQ13" i="1"/>
  <c r="CM13" i="1"/>
  <c r="CL13" i="1"/>
  <c r="CC13" i="1"/>
  <c r="CA13" i="1"/>
  <c r="BY13" i="1"/>
  <c r="BW13" i="1"/>
  <c r="BU13" i="1"/>
  <c r="BS13" i="1"/>
  <c r="BQ13" i="1"/>
  <c r="BO13" i="1"/>
  <c r="BM13" i="1"/>
  <c r="BK13" i="1"/>
  <c r="BG13" i="1"/>
  <c r="BE13" i="1"/>
  <c r="AZ13" i="1"/>
  <c r="AX13" i="1"/>
  <c r="AV13" i="1"/>
  <c r="AT13" i="1"/>
  <c r="AR13" i="1"/>
  <c r="AP13" i="1"/>
  <c r="AN13" i="1"/>
  <c r="AL13" i="1"/>
  <c r="AJ13" i="1"/>
  <c r="AH13" i="1"/>
  <c r="AF13" i="1"/>
  <c r="Z13" i="1"/>
  <c r="U13" i="1"/>
  <c r="S13" i="1"/>
  <c r="G13" i="1"/>
  <c r="EW12" i="1"/>
  <c r="DM12" i="1"/>
  <c r="DL12" i="1"/>
  <c r="DH12" i="1"/>
  <c r="DF12" i="1"/>
  <c r="DD12" i="1"/>
  <c r="DB12" i="1"/>
  <c r="CZ12" i="1"/>
  <c r="CX12" i="1"/>
  <c r="CV12" i="1"/>
  <c r="CT12" i="1"/>
  <c r="CS12" i="1"/>
  <c r="CR12" i="1"/>
  <c r="CQ12" i="1"/>
  <c r="CM12" i="1"/>
  <c r="CL12" i="1"/>
  <c r="CA12" i="1"/>
  <c r="BY12" i="1"/>
  <c r="BW12" i="1"/>
  <c r="BU12" i="1"/>
  <c r="BS12" i="1"/>
  <c r="BQ12" i="1"/>
  <c r="BO12" i="1"/>
  <c r="BM12" i="1"/>
  <c r="BK12" i="1"/>
  <c r="BG12" i="1"/>
  <c r="BE12" i="1"/>
  <c r="AZ12" i="1"/>
  <c r="AX12" i="1"/>
  <c r="AV12" i="1"/>
  <c r="AT12" i="1"/>
  <c r="AR12" i="1"/>
  <c r="AP12" i="1"/>
  <c r="AN12" i="1"/>
  <c r="AL12" i="1"/>
  <c r="AJ12" i="1"/>
  <c r="AH12" i="1"/>
  <c r="AF12" i="1"/>
  <c r="Z12" i="1"/>
  <c r="U12" i="1"/>
  <c r="S12" i="1"/>
  <c r="G12" i="1"/>
  <c r="EW11" i="1"/>
  <c r="CT11" i="1"/>
  <c r="CS11" i="1"/>
  <c r="CR11" i="1"/>
  <c r="CQ11" i="1"/>
  <c r="CM11" i="1"/>
  <c r="CL11" i="1"/>
  <c r="CE11" i="1"/>
  <c r="CC11" i="1"/>
  <c r="BS11" i="1"/>
  <c r="BQ11" i="1"/>
  <c r="BO11" i="1"/>
  <c r="BM11" i="1"/>
  <c r="BK11" i="1"/>
  <c r="BG11" i="1"/>
  <c r="BE11" i="1"/>
  <c r="AZ11" i="1"/>
  <c r="AX11" i="1"/>
  <c r="AV11" i="1"/>
  <c r="AT11" i="1"/>
  <c r="AR11" i="1"/>
  <c r="AP11" i="1"/>
  <c r="AN11" i="1"/>
  <c r="AL11" i="1"/>
  <c r="AJ11" i="1"/>
  <c r="AH11" i="1"/>
  <c r="AF11" i="1"/>
  <c r="Z11" i="1"/>
  <c r="U11" i="1"/>
  <c r="S11" i="1"/>
  <c r="G11" i="1"/>
  <c r="EW10" i="1"/>
  <c r="DM10" i="1"/>
  <c r="DL10" i="1"/>
  <c r="DH10" i="1"/>
  <c r="DF10" i="1"/>
  <c r="DD10" i="1"/>
  <c r="DB10" i="1"/>
  <c r="CZ10" i="1"/>
  <c r="CX10" i="1"/>
  <c r="CV10" i="1"/>
  <c r="CT10" i="1"/>
  <c r="CS10" i="1"/>
  <c r="CR10" i="1"/>
  <c r="CQ10" i="1"/>
  <c r="CM10" i="1"/>
  <c r="CL10" i="1"/>
  <c r="CE10" i="1"/>
  <c r="BW10" i="1"/>
  <c r="BS10" i="1"/>
  <c r="BQ10" i="1"/>
  <c r="BO10" i="1"/>
  <c r="BM10" i="1"/>
  <c r="BK10" i="1"/>
  <c r="BG10" i="1"/>
  <c r="BE10" i="1"/>
  <c r="AZ10" i="1"/>
  <c r="AX10" i="1"/>
  <c r="AV10" i="1"/>
  <c r="AT10" i="1"/>
  <c r="AR10" i="1"/>
  <c r="AP10" i="1"/>
  <c r="AN10" i="1"/>
  <c r="AL10" i="1"/>
  <c r="AJ10" i="1"/>
  <c r="AH10" i="1"/>
  <c r="AF10" i="1"/>
  <c r="Z10" i="1"/>
  <c r="U10" i="1"/>
  <c r="S10" i="1"/>
  <c r="G10" i="1"/>
  <c r="EW9" i="1"/>
  <c r="CT9" i="1"/>
  <c r="CS9" i="1"/>
  <c r="CR9" i="1"/>
  <c r="CM9" i="1"/>
  <c r="CL9" i="1"/>
  <c r="CC9" i="1"/>
  <c r="BY9" i="1"/>
  <c r="BS9" i="1"/>
  <c r="BO9" i="1"/>
  <c r="BM9" i="1"/>
  <c r="BK9" i="1"/>
  <c r="BG9" i="1"/>
  <c r="BE9" i="1"/>
  <c r="AZ9" i="1"/>
  <c r="AX9" i="1"/>
  <c r="AV9" i="1"/>
  <c r="AT9" i="1"/>
  <c r="AR9" i="1"/>
  <c r="AP9" i="1"/>
  <c r="AN9" i="1"/>
  <c r="AL9" i="1"/>
  <c r="AJ9" i="1"/>
  <c r="AH9" i="1"/>
  <c r="AF9" i="1"/>
  <c r="Z9" i="1"/>
  <c r="U9" i="1"/>
  <c r="S9" i="1"/>
  <c r="G9" i="1"/>
  <c r="EW8" i="1"/>
  <c r="DM8" i="1"/>
  <c r="DL8" i="1"/>
  <c r="DH8" i="1"/>
  <c r="DF8" i="1"/>
  <c r="DD8" i="1"/>
  <c r="DB8" i="1"/>
  <c r="CZ8" i="1"/>
  <c r="CX8" i="1"/>
  <c r="CV8" i="1"/>
  <c r="CT8" i="1"/>
  <c r="CS8" i="1"/>
  <c r="CR8" i="1"/>
  <c r="CQ8" i="1"/>
  <c r="CM8" i="1"/>
  <c r="CL8" i="1"/>
  <c r="CC8" i="1"/>
  <c r="CA8" i="1"/>
  <c r="BY8" i="1"/>
  <c r="BU8" i="1"/>
  <c r="BS8" i="1"/>
  <c r="BO8" i="1"/>
  <c r="BM8" i="1"/>
  <c r="BK8" i="1"/>
  <c r="BG8" i="1"/>
  <c r="BE8" i="1"/>
  <c r="AZ8" i="1"/>
  <c r="AX8" i="1"/>
  <c r="AV8" i="1"/>
  <c r="AT8" i="1"/>
  <c r="AR8" i="1"/>
  <c r="AP8" i="1"/>
  <c r="AN8" i="1"/>
  <c r="AL8" i="1"/>
  <c r="AJ8" i="1"/>
  <c r="AH8" i="1"/>
  <c r="AF8" i="1"/>
  <c r="Z8" i="1"/>
  <c r="U8" i="1"/>
  <c r="S8" i="1"/>
  <c r="G8" i="1"/>
  <c r="EW7" i="1"/>
  <c r="DM7" i="1"/>
  <c r="DL7" i="1"/>
  <c r="DH7" i="1"/>
  <c r="DF7" i="1"/>
  <c r="DD7" i="1"/>
  <c r="DB7" i="1"/>
  <c r="CZ7" i="1"/>
  <c r="CX7" i="1"/>
  <c r="CV7" i="1"/>
  <c r="CT7" i="1"/>
  <c r="CS7" i="1"/>
  <c r="CR7" i="1"/>
  <c r="CQ7" i="1"/>
  <c r="CM7" i="1"/>
  <c r="CL7" i="1"/>
  <c r="CA7" i="1"/>
  <c r="BW7" i="1"/>
  <c r="BS7" i="1"/>
  <c r="BQ7" i="1"/>
  <c r="BO7" i="1"/>
  <c r="BM7" i="1"/>
  <c r="BK7" i="1"/>
  <c r="BG7" i="1"/>
  <c r="BE7" i="1"/>
  <c r="AZ7" i="1"/>
  <c r="AX7" i="1"/>
  <c r="AV7" i="1"/>
  <c r="AT7" i="1"/>
  <c r="AR7" i="1"/>
  <c r="AP7" i="1"/>
  <c r="AN7" i="1"/>
  <c r="AL7" i="1"/>
  <c r="AJ7" i="1"/>
  <c r="AH7" i="1"/>
  <c r="AF7" i="1"/>
  <c r="Z7" i="1"/>
  <c r="U7" i="1"/>
  <c r="S7" i="1"/>
  <c r="G7" i="1"/>
</calcChain>
</file>

<file path=xl/sharedStrings.xml><?xml version="1.0" encoding="utf-8"?>
<sst xmlns="http://schemas.openxmlformats.org/spreadsheetml/2006/main" count="1880" uniqueCount="737">
  <si>
    <t>Clave INEGI</t>
  </si>
  <si>
    <t>Congreso</t>
  </si>
  <si>
    <t>Sección</t>
  </si>
  <si>
    <t>Composición</t>
  </si>
  <si>
    <t>Manejo de recursos públicos</t>
  </si>
  <si>
    <t>Desempeño</t>
  </si>
  <si>
    <t>Subsección</t>
  </si>
  <si>
    <t>Numeralia</t>
  </si>
  <si>
    <t>Periodos</t>
  </si>
  <si>
    <t>Medios electrónicos</t>
  </si>
  <si>
    <t>Marco normativo</t>
  </si>
  <si>
    <t>Sistema electoral</t>
  </si>
  <si>
    <t>Partidos políticos</t>
  </si>
  <si>
    <t>Integración partidista</t>
  </si>
  <si>
    <t>Reelección legislativa</t>
  </si>
  <si>
    <t>Paridad de género</t>
  </si>
  <si>
    <t>Presupuesto aprobado</t>
  </si>
  <si>
    <t>Distribución del gasto en 2016</t>
  </si>
  <si>
    <t>Momentos contables</t>
  </si>
  <si>
    <t>Remuneraciones</t>
  </si>
  <si>
    <t>Gastos específicos</t>
  </si>
  <si>
    <t>Transferencias a órganos internos</t>
  </si>
  <si>
    <t>Sesiones</t>
  </si>
  <si>
    <t>Función legislativa</t>
  </si>
  <si>
    <t>Comisiones</t>
  </si>
  <si>
    <t>Plazas</t>
  </si>
  <si>
    <t>Transparencia</t>
  </si>
  <si>
    <t>Indicador</t>
  </si>
  <si>
    <t>Población</t>
  </si>
  <si>
    <t>Padrón electoral</t>
  </si>
  <si>
    <t>Lista nominal</t>
  </si>
  <si>
    <t>Habitantes por diputado</t>
  </si>
  <si>
    <t>Legislatura</t>
  </si>
  <si>
    <t>Periodo de legislatura</t>
  </si>
  <si>
    <t>Portal del Congreso</t>
  </si>
  <si>
    <t>Twitter</t>
  </si>
  <si>
    <t>Seguidores</t>
  </si>
  <si>
    <t>Facebook</t>
  </si>
  <si>
    <t>Me gusta</t>
  </si>
  <si>
    <t>Constitución del estado</t>
  </si>
  <si>
    <t>Ley Orgánica del Congreso</t>
  </si>
  <si>
    <t>Número de diputados</t>
  </si>
  <si>
    <r>
      <t xml:space="preserve">Mayoría relativa </t>
    </r>
    <r>
      <rPr>
        <sz val="10"/>
        <color rgb="FF000000"/>
        <rFont val="Cambria"/>
        <family val="1"/>
        <charset val="1"/>
      </rPr>
      <t>(uninominales)</t>
    </r>
  </si>
  <si>
    <r>
      <t xml:space="preserve">% Mayoría relativa </t>
    </r>
    <r>
      <rPr>
        <sz val="10"/>
        <color rgb="FF000000"/>
        <rFont val="Cambria"/>
        <family val="1"/>
        <charset val="1"/>
      </rPr>
      <t>(uninominales)</t>
    </r>
  </si>
  <si>
    <r>
      <t xml:space="preserve">Representación proporcional </t>
    </r>
    <r>
      <rPr>
        <sz val="10"/>
        <color rgb="FF000000"/>
        <rFont val="Cambria"/>
        <family val="1"/>
        <charset val="1"/>
      </rPr>
      <t>(plurinominales)</t>
    </r>
  </si>
  <si>
    <r>
      <t xml:space="preserve">% Representación proporcional </t>
    </r>
    <r>
      <rPr>
        <sz val="10"/>
        <color rgb="FF000000"/>
        <rFont val="Cambria"/>
        <family val="1"/>
        <charset val="1"/>
      </rPr>
      <t>(plurinominales)</t>
    </r>
  </si>
  <si>
    <t>Fundamento número y tipo de diputados</t>
  </si>
  <si>
    <t>Partidos políticos en el Congreso</t>
  </si>
  <si>
    <t>Partidos políticos locales en el Congreso</t>
  </si>
  <si>
    <t>Partido mayoritario</t>
  </si>
  <si>
    <t>% Partido mayoritario</t>
  </si>
  <si>
    <t>Control partidista en el Congreso</t>
  </si>
  <si>
    <t>Reforma a la constitución local</t>
  </si>
  <si>
    <t>Fundamento reforma a la constitución local</t>
  </si>
  <si>
    <t>Integración del Congreso</t>
  </si>
  <si>
    <t>Diputados PRI</t>
  </si>
  <si>
    <t>% Diputados PRI</t>
  </si>
  <si>
    <t>Diputados PAN</t>
  </si>
  <si>
    <t>% Diputados PAN</t>
  </si>
  <si>
    <t>Diputados PRD</t>
  </si>
  <si>
    <t>% Diputados PRD</t>
  </si>
  <si>
    <t>Diputados PVEM</t>
  </si>
  <si>
    <t>% Diputados PVEM</t>
  </si>
  <si>
    <t>Diputados MORENA</t>
  </si>
  <si>
    <t>% Diputados MORENA</t>
  </si>
  <si>
    <t>Diputados MC</t>
  </si>
  <si>
    <t>% Diputados MC</t>
  </si>
  <si>
    <t>Diputados NA</t>
  </si>
  <si>
    <t>% Diputados NA</t>
  </si>
  <si>
    <t>Diputados PT</t>
  </si>
  <si>
    <t>% Diputados PT</t>
  </si>
  <si>
    <t>Diputados PES</t>
  </si>
  <si>
    <t>% Diputados PES</t>
  </si>
  <si>
    <t>Diputados partidos locales</t>
  </si>
  <si>
    <t>% Diputados Partidos locales</t>
  </si>
  <si>
    <t>Diputados independientes</t>
  </si>
  <si>
    <t>% Diputados independientes</t>
  </si>
  <si>
    <t>Años consecutivos como legislador</t>
  </si>
  <si>
    <t>Fundamento</t>
  </si>
  <si>
    <t>Aplicabilidad de la reelección legislativa</t>
  </si>
  <si>
    <t>Diputados</t>
  </si>
  <si>
    <t>% Diputados</t>
  </si>
  <si>
    <t>Diputadas</t>
  </si>
  <si>
    <t>% Diputadas</t>
  </si>
  <si>
    <t>Género del presidente de la Mesa Directiva</t>
  </si>
  <si>
    <t>Género del presidente de la Junta o Comisión de Gobierno</t>
  </si>
  <si>
    <t>Diputadas PRI</t>
  </si>
  <si>
    <t>% Diputadas PRI</t>
  </si>
  <si>
    <t>Diputadas PAN</t>
  </si>
  <si>
    <t>% Diputadas PAN</t>
  </si>
  <si>
    <t>Diputadas PRD</t>
  </si>
  <si>
    <t>% Diputadas PRD</t>
  </si>
  <si>
    <t>Diputadas PVEM</t>
  </si>
  <si>
    <t>% Diputadas PVEM</t>
  </si>
  <si>
    <t>Diputadas MORENA</t>
  </si>
  <si>
    <t>% Diputadas MORENA</t>
  </si>
  <si>
    <t>Diputadas MC</t>
  </si>
  <si>
    <t>% Diputadas MC</t>
  </si>
  <si>
    <t>Diputadas NA</t>
  </si>
  <si>
    <t>% Diputadas NA</t>
  </si>
  <si>
    <t>Diputadas PT</t>
  </si>
  <si>
    <t>% Diputadas PT</t>
  </si>
  <si>
    <t>Diputadas PES</t>
  </si>
  <si>
    <t>% Diputadas PES</t>
  </si>
  <si>
    <t>Diputadas partidos locales</t>
  </si>
  <si>
    <t>% Diputadas partidos locales</t>
  </si>
  <si>
    <t>Diputadas independientes</t>
  </si>
  <si>
    <t>% Diputadas independientes</t>
  </si>
  <si>
    <t>Presupuesto del Congreso en 2012</t>
  </si>
  <si>
    <t>Presupuesto del Congreso en 2013</t>
  </si>
  <si>
    <t>Presupuesto del Congreso en 2014</t>
  </si>
  <si>
    <t>Presupuesto del Congreso en 2015</t>
  </si>
  <si>
    <t>Presupuesto del Congreso en 2016</t>
  </si>
  <si>
    <t>Presupuesto del Congreso en 2017</t>
  </si>
  <si>
    <r>
      <t>Crecimiento del presupuesto del Congreso</t>
    </r>
    <r>
      <rPr>
        <sz val="10"/>
        <color rgb="FF000000"/>
        <rFont val="Cambria"/>
        <family val="1"/>
        <charset val="1"/>
      </rPr>
      <t xml:space="preserve"> (2012-2017)</t>
    </r>
  </si>
  <si>
    <r>
      <t xml:space="preserve">Crecimiento del presupuesto del Congreso </t>
    </r>
    <r>
      <rPr>
        <sz val="10"/>
        <color rgb="FF000000"/>
        <rFont val="Cambria"/>
        <family val="1"/>
        <charset val="1"/>
      </rPr>
      <t>(2016-2017)</t>
    </r>
  </si>
  <si>
    <t>Presupuesto de la entidad federativa en 2017</t>
  </si>
  <si>
    <t>Presupuesto del Poder Legislativo en 2017</t>
  </si>
  <si>
    <t>Presupuesto de la Entidad de Fiscalización Superior en 2017</t>
  </si>
  <si>
    <t>% del presupuesto de la Entidad de Fiscalización Superior respecto al presupuesto del Poder Legislativo en 2017</t>
  </si>
  <si>
    <t>% del presupuesto del Congreso respecto al Presupuesto de Egresos del estado en 2017</t>
  </si>
  <si>
    <t>Presupuesto por diputado en 2017</t>
  </si>
  <si>
    <t>Presupuesto por habitante en 2017</t>
  </si>
  <si>
    <t>Gasto del Congreso en servicios personales en 2016</t>
  </si>
  <si>
    <t>% Gasto del Congreso en servicios personales en 2016</t>
  </si>
  <si>
    <t>Gasto del Congreso en materiales y suministros en 2016</t>
  </si>
  <si>
    <t>% Gasto del Congreso en materiales y suministros en 2016</t>
  </si>
  <si>
    <t>Gasto del Congreso en servicios generales en 2016</t>
  </si>
  <si>
    <t>% Gasto del Congreso en servicios generales en 2016</t>
  </si>
  <si>
    <t>Gasto del Congreso en transferencias, asignaciones, subisidios y otras ayudas en 2016</t>
  </si>
  <si>
    <t>% Gasto del Congreso en transferencias, asignaciones, subisidios y otras ayudas en 2016</t>
  </si>
  <si>
    <t>Gasto del Congreso en bienes muebles, inmuebles e intangibles en 2016</t>
  </si>
  <si>
    <t>% Gasto del Congreso en bienes muebles, inmuebles e intangibles en 2016</t>
  </si>
  <si>
    <t>Gasto del Congreso en inversión pública en 2016</t>
  </si>
  <si>
    <t>% Gasto del Congreso en inversión pública en 2016</t>
  </si>
  <si>
    <t>Gasto del Congreso en deuda pública en 2016</t>
  </si>
  <si>
    <t>% Gasto del Congreso en deuda pública en 2016</t>
  </si>
  <si>
    <t>Presupuesto aprobado del Congreso en 2016</t>
  </si>
  <si>
    <t>Presupuesto modificado del Congreso en 2016</t>
  </si>
  <si>
    <t>Presupuesto devengado del Congreso en 2016</t>
  </si>
  <si>
    <t>Variación entre el presupuesto aprobado y el modificado</t>
  </si>
  <si>
    <t>Variación entre el presupuesto aprobado y el devengado</t>
  </si>
  <si>
    <t>Remuneración bruta mensual</t>
  </si>
  <si>
    <t>Concepto remuneraciones</t>
  </si>
  <si>
    <t>Remuneración neta mensual</t>
  </si>
  <si>
    <t>Aguinaldo</t>
  </si>
  <si>
    <t>Bonos</t>
  </si>
  <si>
    <t>Primas</t>
  </si>
  <si>
    <t>Remuneraciones Personal transitorio</t>
  </si>
  <si>
    <t>Combustibles</t>
  </si>
  <si>
    <t>Comunicación social</t>
  </si>
  <si>
    <t>Traslado y Viáticos</t>
  </si>
  <si>
    <t>Servicios oficiales</t>
  </si>
  <si>
    <t>Otros servicios generales</t>
  </si>
  <si>
    <t>Subsidios y subvenciones</t>
  </si>
  <si>
    <t>Ayudas sociales</t>
  </si>
  <si>
    <t>Pensiones y jubilaciones</t>
  </si>
  <si>
    <t>Transferencias grupos parlamentarios</t>
  </si>
  <si>
    <t>Transfrencias junta de gobierno</t>
  </si>
  <si>
    <t>Transferencias mesa directiva</t>
  </si>
  <si>
    <t>Transferencias comisiones</t>
  </si>
  <si>
    <t>Periodos ordinarios de sesiones</t>
  </si>
  <si>
    <t>Fundamento constitucional o legal
(Artículo)</t>
  </si>
  <si>
    <t>Número mínimo de sesiones</t>
  </si>
  <si>
    <t>Fundamento Ley o Reglamento del Congreso del número mínimo de sesiones</t>
  </si>
  <si>
    <t>Sesiones celebradas</t>
  </si>
  <si>
    <t>Sesiones suspendidas</t>
  </si>
  <si>
    <t>Iniciativas presentadas por diputados en 2016</t>
  </si>
  <si>
    <t>Iniciativas presentadas por el Poder Ejecutivo en 2016</t>
  </si>
  <si>
    <t>Iniciativas ciudadanas presentadas en 2016</t>
  </si>
  <si>
    <t>Iniciativas aprobadas al Poder Ejecutivo en 2016</t>
  </si>
  <si>
    <t>Reformas constitucionales aprobadas en 2016</t>
  </si>
  <si>
    <t>Comisiones legislativas permanentes</t>
  </si>
  <si>
    <t>Fundamento Comisiones legislativas permanentes</t>
  </si>
  <si>
    <t>Sesiones comisiones legislativas permanentes</t>
  </si>
  <si>
    <t>Plazas legislativas</t>
  </si>
  <si>
    <t>Plazas por diputado</t>
  </si>
  <si>
    <t>Solicitudes recibidas</t>
  </si>
  <si>
    <t>Unidad de Transparencia</t>
  </si>
  <si>
    <t>Padrón de cabilderos</t>
  </si>
  <si>
    <t>Descripción</t>
  </si>
  <si>
    <t>Número de habitantes en la entidad federativa en 2017</t>
  </si>
  <si>
    <t>Número de ciudadanos registrados ante el INE al 24 de marzo de 2017</t>
  </si>
  <si>
    <t>Número de ciudadanos registrados ante el INE que cuentan con credencia para votar al 24 de marzo de 2017</t>
  </si>
  <si>
    <t>Habitantes en la entidad federativa entre el número total de diputados</t>
  </si>
  <si>
    <t>Término del periodo durante el cual funciona el Congreso local</t>
  </si>
  <si>
    <t>Años que abarca la legislatura</t>
  </si>
  <si>
    <t>Liga de la página del congreso</t>
  </si>
  <si>
    <t>Vínculo al twitter del congreso</t>
  </si>
  <si>
    <t>Número de seguidores del congreso en twitter</t>
  </si>
  <si>
    <t>Vínculo al facebook del congreso</t>
  </si>
  <si>
    <t>Número de seguidores del congreso en facebook</t>
  </si>
  <si>
    <t>Liga de la constiución local</t>
  </si>
  <si>
    <t>Liga de la ley orgánica del congreso</t>
  </si>
  <si>
    <t>Número de diputados de acuerdo a las constituciones locales al 24 de marzo de 2017</t>
  </si>
  <si>
    <t>Número de diputados electos por el principio de mayoría relativa</t>
  </si>
  <si>
    <t>Porcentaje que representa el número de diputados por el principio de mayoría relativa del total de diputados</t>
  </si>
  <si>
    <t>Número de diputados electos por el principio de representación propocional</t>
  </si>
  <si>
    <t>Porcentaje que representa el número de diputados por el principio de representación proporcional del total de diputados</t>
  </si>
  <si>
    <t>Artículo de la Constitución del Estado que señala el número y tipo de diputados del Congreso local</t>
  </si>
  <si>
    <t>Número de partidos políticos (nacionales y locales) con representación en el Congreso local</t>
  </si>
  <si>
    <t>Denominación de los partidos políticos locales que tienen representación en el Congreso local</t>
  </si>
  <si>
    <t>Partido político con el mayor número diputados en el Congreso local</t>
  </si>
  <si>
    <t>Porcentaje de diputados del partido mayoritario respecto del total de diputados del Congreso local</t>
  </si>
  <si>
    <t>"Mayoría simple" si un partido polìtico cuenta con la mitad más uno de los diputados locales; "Mayoría calificada" si un partido cuenta con dos terceras partes de los diputados locales; "Dividido" en otro caso</t>
  </si>
  <si>
    <t>Número de votos exigidos para reformar la constitución local</t>
  </si>
  <si>
    <t>Artículo de la Constitución local que señala el número de votos para reformarla</t>
  </si>
  <si>
    <t>Resumen de la integración del Congreso local</t>
  </si>
  <si>
    <t>Número de diputados del PRI</t>
  </si>
  <si>
    <t>Porcentaje que representa el número de diputados del PRI del total de legisladores del Congreso local</t>
  </si>
  <si>
    <t>Número de diputados del PAN</t>
  </si>
  <si>
    <t>Porcentaje que representa el número de diputados del PAN del total de legisladores del Congreso local</t>
  </si>
  <si>
    <t>Número de diputados del PRD</t>
  </si>
  <si>
    <t>Porcentaje que representa el número de diputados del PRD del total de legisladores del Congreso local</t>
  </si>
  <si>
    <t>Número de diputados del PVEM</t>
  </si>
  <si>
    <t>Porcentaje que representa el número de diputados del PVEM del total de legisladores del Congreso local</t>
  </si>
  <si>
    <t>Número de diputados de MORENA</t>
  </si>
  <si>
    <t>Porcentaje que representa el número de diputados del MORENA del total de legisladores del Congreso local</t>
  </si>
  <si>
    <t>Número de diputados de MC</t>
  </si>
  <si>
    <t>Porcentaje que representa el número de diputados del MC del total de legisladores del Congreso local</t>
  </si>
  <si>
    <t>Número de diputados de NA</t>
  </si>
  <si>
    <t>Porcentaje que representa el número de diputados del NA del total de legisladores del Congreso local</t>
  </si>
  <si>
    <t>Número de diputados del PT</t>
  </si>
  <si>
    <t>Porcentaje que representa el número de diputados del PT del total de legisladores del Congreso local</t>
  </si>
  <si>
    <t>Número de diputados del PES</t>
  </si>
  <si>
    <t>Porcentaje que representa el número de diputados del PES del total de legisladores del Congreso local</t>
  </si>
  <si>
    <t>Número de diputados de partidos locales</t>
  </si>
  <si>
    <t>Porcentaje que representa el número de diputados de partidos locales del total de legisladores del Congreso local</t>
  </si>
  <si>
    <t>Número de diputados independientes</t>
  </si>
  <si>
    <t>Porcentaje que representa el número de diputados independientes del total de legisladores del Congreso local</t>
  </si>
  <si>
    <t>Número máximo de años consecutivos como diputado local</t>
  </si>
  <si>
    <t>Artículo de la Constitución local que señala los periodos consecutivos a los que puedo aspirar un diputado</t>
  </si>
  <si>
    <t>Año a partir del cual un diputado electo puede aspirar a la reelección legislativa</t>
  </si>
  <si>
    <t>Número de representantes del género masculino</t>
  </si>
  <si>
    <t>Porcentaje que representa el número de diputados del total de legisladores</t>
  </si>
  <si>
    <t>Número de representantes del género femenino</t>
  </si>
  <si>
    <t>Porcentaje que representa el número de diputadas del total de legisladores</t>
  </si>
  <si>
    <t>Género del presidente de la Mesa Directiva del Congreso local al 24 de marzo de 2017</t>
  </si>
  <si>
    <t>Género del presidente de la Junta o Comisión de Gobierno del Congreso local al 24 de marzo de 2017</t>
  </si>
  <si>
    <t>Número de representantes del PRI del género femenino</t>
  </si>
  <si>
    <t>Porcentaje que representa el número de diputadas del PRI del total de legisladores del PRI</t>
  </si>
  <si>
    <t>Número de representantes del PAN del género femenino</t>
  </si>
  <si>
    <t>Porcentaje que representa el número de diputadas del PAN del total de legisladores del PAN</t>
  </si>
  <si>
    <t>Número de representantes del PRD del género femenino</t>
  </si>
  <si>
    <t>Porcentaje que representa el número de diputadas del PRD del total de legisladores del PRD</t>
  </si>
  <si>
    <t>Número de representantes del PVEM del género femenino</t>
  </si>
  <si>
    <t>Porcentaje que representa el número de diputadas del PVEM del total de legisladores del PVEM</t>
  </si>
  <si>
    <t>Número de representantes de MORENA del género femenino</t>
  </si>
  <si>
    <t>Porcentaje que representa el número de diputadas de MORENA del total de legisladores de MORENA</t>
  </si>
  <si>
    <t>Número de representantes de MC del género femenino</t>
  </si>
  <si>
    <t>Porcentaje que representa el número de diputadas de MC del total de legisladores de MC</t>
  </si>
  <si>
    <t>Número de representantes de NA del género femenino</t>
  </si>
  <si>
    <t>Porcentaje que representa el número de diputadas de NA del total de legisladores de NA</t>
  </si>
  <si>
    <t>Número de representantes del PT del género femenino</t>
  </si>
  <si>
    <t>Porcentaje que representa el número de diputadas del PT del total de legisladores del PT</t>
  </si>
  <si>
    <t>Número de representantes del PES del género femenino</t>
  </si>
  <si>
    <t>Porcentaje que representa el número de diputadas del PES del total de legisladores del PES</t>
  </si>
  <si>
    <t>Número de representantes de partidos locales del género femenino</t>
  </si>
  <si>
    <t>Porcentaje que representa el número de diputadas de partidos locales del total de legisladores de partidos locales</t>
  </si>
  <si>
    <t>Número de representantes independientes del género femenino</t>
  </si>
  <si>
    <t>Porcentaje que representa el número de diputadas independientes del total de legisladores independientes</t>
  </si>
  <si>
    <t>Presupuesto aprobado del Congreso en el ejercicio fiscal 2012</t>
  </si>
  <si>
    <t>Presupuesto aprobado del Congreso en el ejercicio fiscal 2013</t>
  </si>
  <si>
    <t>Presupuesto aprobado del Congreso en el ejercicio fiscal 2014</t>
  </si>
  <si>
    <t>Presupuesto aprobado del Congreso en el ejercicio fiscal 2015</t>
  </si>
  <si>
    <t>Presupuesto aprobado del Congreso en el ejercicio fiscal 2016</t>
  </si>
  <si>
    <t>Presupuesto aprobado del Congreso en el ejercicio fiscal 2017</t>
  </si>
  <si>
    <t>Crecimiento en términos reales del presupuesto del Congreso entre 2012 y 2017</t>
  </si>
  <si>
    <t>Crecimiento en términos reales del presupuesto del Congreso entre 2016 y 2017</t>
  </si>
  <si>
    <t>Presupuesto general de egresos de la entidad federativa en el ejercicio fiscal 2017</t>
  </si>
  <si>
    <t>Presupuesto aprobado del Poder Legislativo (Congreso y Órgano Superior de Fiscalización) en el ejercicio fiscal 2017</t>
  </si>
  <si>
    <t>Presupuesto aprobado de la Entidad de Fiscalización Superior local en el ejercicio fiscal 2017</t>
  </si>
  <si>
    <t>Porcentaje que representa el presupuesto aprobado a la Entidad de Fiscalización Superior local respecto al Presupuesto de Egresos del Estado en 2017</t>
  </si>
  <si>
    <t>Porcentaje que representa el presupuesto aprobado al Congreso respecto al Presupuesto de Egresos del Estado en 2017</t>
  </si>
  <si>
    <t>Presupuesto aprobado del Congreso en el ejercicio fiscal 2017 entre el número total de diputados</t>
  </si>
  <si>
    <t>Presupuesto aprobado del Congreso en el ejercicio fiscal 2017 entre el número total de habitantes en la entidad federativa</t>
  </si>
  <si>
    <t>Monto devengado del Congreso por concepto de servicios personales en el ejercicio fiscal 2016</t>
  </si>
  <si>
    <t>Porcentaje que representa el presupuesto devengado por concepto de servicios personales respecto al presupuesto devengado total del Congreso en el ejercicio fiscal 2016</t>
  </si>
  <si>
    <t>Monto devengado del Congreso por concepto de materiales y suminstros en el ejercicio fiscal 2016</t>
  </si>
  <si>
    <t>Porcentaje que representa el presupuesto devengado por concepto de materiales y suministros respecto al presupuesto devengado total del Congreso en el ejercicio fiscal 2016</t>
  </si>
  <si>
    <t>Monto devengado del Congreso por concepto de servicios generales en el ejercicio fiscal 2016</t>
  </si>
  <si>
    <t>Porcentaje que representa el presupuesto devengado por concepto de servicios generales respecto al presupuesto devengado total del Congreso en el ejercicio fiscal 2016</t>
  </si>
  <si>
    <t>Monto devengado del Congreso por concepto de transferencias, asignaciones, subdisidios y otras ayudas en el ejercicio fiscal 2016</t>
  </si>
  <si>
    <t>Porcentaje que representa el presupuesto devengado por concepto de transferencias, asignaciones, subsidios y otras ayudas respecto al presupuesto devengado total del Congreso en el ejercicio fiscal 2016</t>
  </si>
  <si>
    <t>Monto devengado del Congreso por concepto de bienes muebles, inmuebles e intangibles en el ejercicio fiscal 2016</t>
  </si>
  <si>
    <t>Porcentaje que representa el presupuesto devengado por concepto de bienes muebles, inmuebles e intangibles respecto al presupuesto devengado total del Congreso en el ejercicio fiscal 2016</t>
  </si>
  <si>
    <t>Monto devengado del Congreso por concepto de inversión pública en el ejercicio fiscal 2016</t>
  </si>
  <si>
    <t>Porcentaje que representa el presupuesto devengado por concepto de inversión pública respecto al presupuesto devengado total del Congreso en el ejercicio fiscal 2016</t>
  </si>
  <si>
    <t>Monto devengado del Congreso por concepto de deuda pública en el ejercicio fiscal 2016</t>
  </si>
  <si>
    <t>Porcentaje que representa el presupuesto devengado por concepto de deuda pública respecto al presupuesto devengado total del Congreso en el ejercicio fiscal 2016</t>
  </si>
  <si>
    <t>Presupuesto modificado (derivado de ampliaciones o reducciones presupuestarias) del Congreso en el ejercicio fiscal 2016</t>
  </si>
  <si>
    <t>Presupuesto devengado (reconocimiento de una obligación de pago) del Congreso en el ejercicio fiscal 2016</t>
  </si>
  <si>
    <t>Diferencia entre el presupuesto aprobado y el modificado</t>
  </si>
  <si>
    <t>Diferencia entre el presupuesto aprobado y el devengado</t>
  </si>
  <si>
    <t>Remuneración bruta mensual por diputado en 2017</t>
  </si>
  <si>
    <t>Denominación que recibe la remuneración por diputado antes de impuestos</t>
  </si>
  <si>
    <t>Remuneración neta mensual por diputado 2017</t>
  </si>
  <si>
    <t>Denominación que recibe la remuneración por diputado después de impuestos</t>
  </si>
  <si>
    <t>Número de días de aguinaldo asignado a los diputados en 2016</t>
  </si>
  <si>
    <t>Monto asignado a los diputados en 2016 por concepto de "Bonos"</t>
  </si>
  <si>
    <t>Monto asignado a los diputados en 2016 por concepto de "Primas"</t>
  </si>
  <si>
    <t>Gasto anual en concepto de remuneraciones del personal transitorio</t>
  </si>
  <si>
    <t>Gasto anual en concepto de combustibles, lubricantes y aditivos</t>
  </si>
  <si>
    <t>Gasto anual en concepto de comunicación social del Congreso</t>
  </si>
  <si>
    <t>Gasto anual en concepto de traslados y viáticos del Congreso</t>
  </si>
  <si>
    <t>Gasto anual en concepto de servicios oficiales del Congreso</t>
  </si>
  <si>
    <t>Gasto anual en concepto de otros servicios generales del Congreso</t>
  </si>
  <si>
    <t>Gasto anual en concepto de subsidios y subvenciones del Congreso</t>
  </si>
  <si>
    <t>Gasto anual en concepto de ayudas sociales del Congreso</t>
  </si>
  <si>
    <t>Gasto anual en concepto de pensiones y jubilaciones del Congreso</t>
  </si>
  <si>
    <t>Denominación de recursos transferidos a los grupos parlamentarios en 2016</t>
  </si>
  <si>
    <t>Denominación de recursos transferidos a la junta de gobierno en 2016</t>
  </si>
  <si>
    <t>Denominación de recursos transferidos a la mesa directiva en 2016</t>
  </si>
  <si>
    <t>Denominación de recursos transferidos a las comisiones en 2016</t>
  </si>
  <si>
    <t>Tiempo fijado por la legislación local para que los diputados se reúnan en Pleno</t>
  </si>
  <si>
    <t>Artículo de la Constitución local o de la Ley Orgánica del Congreso que señala las fechas de los periodos ordinarios del Congreso local</t>
  </si>
  <si>
    <t>Número mínimo de sesiones en el Pleno del Congreso que deberán celebrarse durante los periodos ordinarios de sesiones</t>
  </si>
  <si>
    <t>Artículo de la Ley Orgánica o reglamento del Congreso local que señala los días mínimos en los que habrá de sesionar el Congreso en Pleno</t>
  </si>
  <si>
    <t>Número de sesiones celebradas en el Pleno del Congreso en 2016</t>
  </si>
  <si>
    <t>Número de sesiones en el Pleno del Congreso suspendidas por falta de quórum en 2016</t>
  </si>
  <si>
    <t>Iniciativas de ley presentadas por diputados y grupos parlamentarios en 2016</t>
  </si>
  <si>
    <t>Iniciativas de ley presentadas por el Poder Ejecutivo en 2016</t>
  </si>
  <si>
    <t>Iniciativas de ley presentadas por ciudadanos en 2016</t>
  </si>
  <si>
    <t>Iniciativas de ley aprobadas al Poder Ejecutivo por el Congreso local en 2016</t>
  </si>
  <si>
    <t>Reformas constitucionales aprobadas por el Congreso local en 2016</t>
  </si>
  <si>
    <t>Número de comisiones legislativas permanentes del Congreso local</t>
  </si>
  <si>
    <t>Artículo de la Ley Orgánica del Congreso que señala el número de comisiones legislativas permanentes</t>
  </si>
  <si>
    <t>Número de sesiones celebradas por el total de las comisiones legislativas permanentes del Congreso local en 2016</t>
  </si>
  <si>
    <t>Número de plazas con las que cuenta el Congreso local (sin contar diputados)</t>
  </si>
  <si>
    <t>Número total de plazas con las que cuenta el Congreso local (sin contar diputados) entre el número total de diputados</t>
  </si>
  <si>
    <t>Número de solicitudes recibidas en 2016</t>
  </si>
  <si>
    <t>Integrantes de la unidad de transparencia</t>
  </si>
  <si>
    <t>Disponibilidad del padrón de cabilderos. Por cabildero se identifica al individuo ajeno al Congreso que represente a una persona física, organismo privado o social, que realice actividades para obtener una resolución o acuerdo favorable a los intereses propios o de terceros. El padrón de cabilderos está conformado por personas físicas y morales.</t>
  </si>
  <si>
    <t>Unidades</t>
  </si>
  <si>
    <t>Personas</t>
  </si>
  <si>
    <t>-</t>
  </si>
  <si>
    <t>Periodo</t>
  </si>
  <si>
    <t>Número de seguidores</t>
  </si>
  <si>
    <t>Porcentaje</t>
  </si>
  <si>
    <t>Años</t>
  </si>
  <si>
    <t>Número de diputadas</t>
  </si>
  <si>
    <t>M: Masculino; F: Femenino</t>
  </si>
  <si>
    <t>Pesos corrientes</t>
  </si>
  <si>
    <t>Tasa de crecimiento real acumulada</t>
  </si>
  <si>
    <t>Días</t>
  </si>
  <si>
    <t>Número de iniciativas</t>
  </si>
  <si>
    <t>Número de reformas</t>
  </si>
  <si>
    <t>Solicitudes</t>
  </si>
  <si>
    <t>Fuente</t>
  </si>
  <si>
    <t>CONAPO</t>
  </si>
  <si>
    <t>INE</t>
  </si>
  <si>
    <t>CONAPO / Constituciones locales</t>
  </si>
  <si>
    <t>Solicitudes de información</t>
  </si>
  <si>
    <t>Página del Congreso</t>
  </si>
  <si>
    <t>Constituciones locales</t>
  </si>
  <si>
    <t>IMCO</t>
  </si>
  <si>
    <t>Páginas de los congresos locales</t>
  </si>
  <si>
    <t>Constitución local</t>
  </si>
  <si>
    <t>Presupuesto de Egresos de la entidad federativa 2012; Solicitudes de información</t>
  </si>
  <si>
    <t>Presupuesto de Egresos de la entidad federativa 2013; Solicitudes de información</t>
  </si>
  <si>
    <t>Presupuesto de Egresos de la entidad federativa 2014; Solicitudes de información</t>
  </si>
  <si>
    <t>Presupuesto de Egresos de la entidad federativa 2015; Solicitudes de información</t>
  </si>
  <si>
    <t>Presupuesto de Egresos de la entidad federativa 2016</t>
  </si>
  <si>
    <t>Presupuesto de Egresos de la entidad federativa 2017</t>
  </si>
  <si>
    <t>Informes trimestrales (cuarto trimestre) 2016; Cuentas públicas 2016</t>
  </si>
  <si>
    <t>Solicitud de información</t>
  </si>
  <si>
    <t>Reportes trimestrales o cuenta pública 2016</t>
  </si>
  <si>
    <t>Constituciones locales; leyes órgánicas de los congresos locales</t>
  </si>
  <si>
    <t>Leyes orgánicas de los congresos locales; reglamentos de los congresos locales</t>
  </si>
  <si>
    <t>Leyes orgánicas de los congresos locales</t>
  </si>
  <si>
    <t>01</t>
  </si>
  <si>
    <t>Aguascalientes</t>
  </si>
  <si>
    <t>LXIII</t>
  </si>
  <si>
    <t>2016-2018</t>
  </si>
  <si>
    <t>http://www.congresoags.gob.mx/congresoags/</t>
  </si>
  <si>
    <t>No se encontró</t>
  </si>
  <si>
    <t>NA</t>
  </si>
  <si>
    <t>https://www.facebook.com/hcongresoags/</t>
  </si>
  <si>
    <t>http://www.congresoags.gob.mx/congresoags/leyes.php</t>
  </si>
  <si>
    <t>Sin partidos locales</t>
  </si>
  <si>
    <t>PAN</t>
  </si>
  <si>
    <t>Dividido</t>
  </si>
  <si>
    <t>Dos terceras partes</t>
  </si>
  <si>
    <t>PRI 6, PAN 13, PRD 1, PVEM 2, MORENA 1, NA 3, PES 1</t>
  </si>
  <si>
    <t>M</t>
  </si>
  <si>
    <t>No aplica</t>
  </si>
  <si>
    <t>remuneración bruta</t>
  </si>
  <si>
    <t>remuneración neta</t>
  </si>
  <si>
    <t>sin respuesta</t>
  </si>
  <si>
    <t>15 septiembre al 31 diciembre / 1 marzo al 30 junio</t>
  </si>
  <si>
    <t>1 vez a la semana</t>
  </si>
  <si>
    <t>sin padrón de cabilderos</t>
  </si>
  <si>
    <t>02</t>
  </si>
  <si>
    <t>Baja California</t>
  </si>
  <si>
    <t>XXII</t>
  </si>
  <si>
    <t>2016-2019</t>
  </si>
  <si>
    <t>http://www.congresobc.gob.mx/www/</t>
  </si>
  <si>
    <t>https://www.facebook.com/congresobc.poderlegislativo</t>
  </si>
  <si>
    <t>http://www.congresobc.gob.mx/Parlamentarias/TomosPDF/Leyes/TOMO_I/Constbc_06ENE2017.pdf</t>
  </si>
  <si>
    <t>http://www.congresobc.gob.mx/Parlamentarias/TomosPDF/Leyes/TOMO_I/LEYOCONG_06ENE2017.pdf</t>
  </si>
  <si>
    <t>Partido Estatal de Baja California</t>
  </si>
  <si>
    <t>Mayoría simple</t>
  </si>
  <si>
    <t>PRI 5, PAN 13, PRD 1, MORENA 2, MC 1, PT 1, PES 1, PL 1 (PEBC 1)</t>
  </si>
  <si>
    <t>F</t>
  </si>
  <si>
    <t>ND</t>
  </si>
  <si>
    <t>sin bonos</t>
  </si>
  <si>
    <t>sin primas</t>
  </si>
  <si>
    <t>materiales y suministros y servicios generales</t>
  </si>
  <si>
    <t>servicios personales</t>
  </si>
  <si>
    <t>sin transferencias</t>
  </si>
  <si>
    <t>presupuesto asignado</t>
  </si>
  <si>
    <t>1 agosto al 30 noviembre / 1 diciembre al 31 marzo / 1 abril al 31 julio</t>
  </si>
  <si>
    <t>2 veces  al mes</t>
  </si>
  <si>
    <t>03</t>
  </si>
  <si>
    <t>Baja California Sur</t>
  </si>
  <si>
    <t>XIV</t>
  </si>
  <si>
    <t>2015-2018</t>
  </si>
  <si>
    <t>http://www.cbcs.gob.mx/</t>
  </si>
  <si>
    <t>http://www.cbcs.gob.mx/index.php/trabajos-legislativos/leyes</t>
  </si>
  <si>
    <t>Partido de Renovación Sudcaliforniana</t>
  </si>
  <si>
    <t>PRI 3, PAN 13, PRD 1, MORENA 1, PT 1, PL 2 (PRS 2)</t>
  </si>
  <si>
    <t>fondo revolvente</t>
  </si>
  <si>
    <t>1 septiembre al 15 diciembre / 15 marzo al 30 junio</t>
  </si>
  <si>
    <t>2 veces a la semana</t>
  </si>
  <si>
    <t>sin respuesta-no dispobile</t>
  </si>
  <si>
    <t>04</t>
  </si>
  <si>
    <t>Campeche</t>
  </si>
  <si>
    <t>LXII</t>
  </si>
  <si>
    <t>http://congresocam.gob.mx/</t>
  </si>
  <si>
    <t>Congresocam</t>
  </si>
  <si>
    <t>https://www.facebook.com/congresocampeche/</t>
  </si>
  <si>
    <t>http://legislacion.congresocam.gob.mx/images/legislacion/leyes_fundamentales/Constitucion_Politica_del_Estado_de_Camp.pdf</t>
  </si>
  <si>
    <t>http://legislacion.congresocam.gob.mx/images/legislacion/leyes/pdf/Ley_Organica_Poder_Legislativo.pdf</t>
  </si>
  <si>
    <t>PRI</t>
  </si>
  <si>
    <t>PRI 15, PAN 11, PRD 1, PVEM 3, MORENA 1, NA 2, IND 2</t>
  </si>
  <si>
    <t>1 octubre al 20 diciembre / 1 abril al 30 junio</t>
  </si>
  <si>
    <t>07</t>
  </si>
  <si>
    <t>Chiapas</t>
  </si>
  <si>
    <t>LXVI</t>
  </si>
  <si>
    <t>http://congresochiapas.gob.mx/legislaturalxvi/</t>
  </si>
  <si>
    <t>CongresoChis</t>
  </si>
  <si>
    <t>https://www.facebook.com/congresochiapaslxv</t>
  </si>
  <si>
    <t>http://www.congresochiapas.gob.mx/new/Info-Parlamentaria/LEY_0002.pdf?v=MTc=</t>
  </si>
  <si>
    <t>http://www.congresochiapas.gob.mx/new/Info-Parlamentaria/LEY_0068.pdf?v=Ng==</t>
  </si>
  <si>
    <t>Chiapas Unido / Mover a Chiapas</t>
  </si>
  <si>
    <t>PVEM</t>
  </si>
  <si>
    <t>PRI 10, PAN 2, PRD 2, PVEM 16, MORENA 3, PL 7 (CHU 4, MCH 3)</t>
  </si>
  <si>
    <t>sin trasnferencias</t>
  </si>
  <si>
    <t>1 octubre al 31 diciembre / 1 abril al 30 junio</t>
  </si>
  <si>
    <t>sin respuesta-no disponible</t>
  </si>
  <si>
    <t>08</t>
  </si>
  <si>
    <t>Chihuahua</t>
  </si>
  <si>
    <t>LXV</t>
  </si>
  <si>
    <t>http://www.congresochihuahua.gob.mx</t>
  </si>
  <si>
    <t>CongresoEdoChih</t>
  </si>
  <si>
    <t>https://www.facebook.com/congresochihuahua/</t>
  </si>
  <si>
    <t>http://www.congresochihuahua.gob.mx/biblioteca/constitucion/archivosConstitucion/actual.pdf</t>
  </si>
  <si>
    <t>http://www.congresochihuahua.gob.mx/biblioteca/leyes/archivosLeyes/1243.pdf</t>
  </si>
  <si>
    <t>202 fracc.l</t>
  </si>
  <si>
    <t>PRI 5, PAN 16, PRD 1, PVEM 2, MORENA 2, MC 1, NA 3, PT 2, PES 1</t>
  </si>
  <si>
    <t>bono de despensa / bono de productividad</t>
  </si>
  <si>
    <t>prima vacacional</t>
  </si>
  <si>
    <t>apoyo parlamentario</t>
  </si>
  <si>
    <t>percepción adicional</t>
  </si>
  <si>
    <t>1 septiembre al 31 diciembre / 1 marzo al 31 mayo</t>
  </si>
  <si>
    <t>2 veces a la semana</t>
  </si>
  <si>
    <t>09</t>
  </si>
  <si>
    <t>Ciudad de México</t>
  </si>
  <si>
    <t>VII</t>
  </si>
  <si>
    <t>http://www.aldf.gob.mx/</t>
  </si>
  <si>
    <t>AsambleaDF</t>
  </si>
  <si>
    <t>36,4K</t>
  </si>
  <si>
    <t>https://www.facebook.com/Asamblea-Legislativa-del-Distrito-Federal-160959954258008</t>
  </si>
  <si>
    <t>http://aldf.gob.mx/archivo-30b57dbe14acddeed41ee892a4be4522.pdf</t>
  </si>
  <si>
    <t>http://aldf.gob.mx/archivo-aff92eedb2d5bb9014aa9938adc0e41f.pdf</t>
  </si>
  <si>
    <t>Partido Humanista del Distrito Federal</t>
  </si>
  <si>
    <t>MORENA</t>
  </si>
  <si>
    <t>PRI 8, PAN 10, PRD 17, PVEM 3, MORENA 20, MC 3, NA 1, PT 1, PES 2, PL 1 (PH 1)</t>
  </si>
  <si>
    <t>prerrogativas</t>
  </si>
  <si>
    <t>17 septiembre al 31 diciembre / 15 marzo al 30 de abril</t>
  </si>
  <si>
    <t>impedido de responder</t>
  </si>
  <si>
    <t>05</t>
  </si>
  <si>
    <t>Coahuila</t>
  </si>
  <si>
    <t>LX</t>
  </si>
  <si>
    <t>2015-2017</t>
  </si>
  <si>
    <t>http://congresocoahuila.gob.mx/portal/</t>
  </si>
  <si>
    <t>http://congresocoahuila.gob.mx/portal/wp-content/uploads/2014/11/coa01.pdf</t>
  </si>
  <si>
    <t>http://congresocoahuila.gob.mx/portal/wp-content/uploads/2014/11/coa60.pdf</t>
  </si>
  <si>
    <t>Partido Primero Coahuila / Unidad Democrática de Coahuila / Partido Socialdemócrata de Coahuila</t>
  </si>
  <si>
    <t>196 fracc.lll</t>
  </si>
  <si>
    <t>PRI 16, PAN 4, PVEM 1, NA 1, PL 3 (UDC 1, PPC 1, PSI 1)</t>
  </si>
  <si>
    <t>asignaciones presupuestales</t>
  </si>
  <si>
    <t>Primer día habil de marzo al 30 junio / primer día habil de septiembre al 31 de diciembre</t>
  </si>
  <si>
    <t>2 vez a la semana</t>
  </si>
  <si>
    <t>06</t>
  </si>
  <si>
    <t>Colima</t>
  </si>
  <si>
    <t>http://www.congresocol.gob.mx/web/Pagina/index.php</t>
  </si>
  <si>
    <t>congresocolima</t>
  </si>
  <si>
    <t>https://www.facebook.com/H-Congreso-del-Estado-de-Colima-539467929545028/</t>
  </si>
  <si>
    <t>http://congresocol.gob.mx/web/Sistema/uploads/LegislacionEstatal/Constitucion/constitucion_local_25mayo2016.pdf</t>
  </si>
  <si>
    <t>http://congresocol.gob.mx/web/Sistema/uploads/LegislacionEstatal/LeyesEstatales/poder_legislativo_22feb2017.doc.pdf</t>
  </si>
  <si>
    <t>130 fracc.ll</t>
  </si>
  <si>
    <t>PRI 8, PAN 10, PVEM 1, MC 1, NA 1, PT 1, IND 3</t>
  </si>
  <si>
    <t>1 octubre al 28 de febrero / 1 abril al 31 agosto</t>
  </si>
  <si>
    <t>Durango</t>
  </si>
  <si>
    <t>LXVII</t>
  </si>
  <si>
    <t>http://www.congresodurango.gob.mx/</t>
  </si>
  <si>
    <t>congresodurango</t>
  </si>
  <si>
    <t>https://www.facebook.com/H-Congreso-del-Estado-de-Durango-1439737136276894/</t>
  </si>
  <si>
    <t>http://congresodurango.gob.mx/Archivos/legislacion/CONSTITUCION%20POLITICA%20DEL%20ESTADO%20(NUEVA).pdf</t>
  </si>
  <si>
    <t>http://congresodurango.gob.mx/Archivos/legislacion/LEY%20ORGANICA%20DEL%20CONGRESO.pdf</t>
  </si>
  <si>
    <t>PRI 12, PAN 7, PRD 3, PVEM 1, NA 1, PT 1</t>
  </si>
  <si>
    <t>presupuesto propio</t>
  </si>
  <si>
    <t>1 septiembre al 15 diciembre / 15 febrero al 31 mayo</t>
  </si>
  <si>
    <t>1 vez a la semana</t>
  </si>
  <si>
    <t>Guanajuato</t>
  </si>
  <si>
    <t>http://www.congresogto.gob.mx/</t>
  </si>
  <si>
    <t>CongresoGto</t>
  </si>
  <si>
    <t>http://www.congresogto.gob.mx/uploads/ley/pdf/1/CONSTITUCION_POLITICA_PARA_EL_ESTADO_DE_GUANAJUATO_PO_04Abr2017.pdf</t>
  </si>
  <si>
    <t>http://www.congresogto.gob.mx/uploads/ley/pdf/151/LEY_ORG_NICA_DEL_PODER_LEGISLATIVO_DEL_ESTADO_DE_GUANAJUATO_Ref_04Abr2017.pdf</t>
  </si>
  <si>
    <t>PRI 8, PAN 19, PRD 3, PVEM 3, MORENA 1, MC 1, NA 1</t>
  </si>
  <si>
    <t>gastos de operación</t>
  </si>
  <si>
    <t>fondo revolvente/ayudas sociales</t>
  </si>
  <si>
    <t>25 septiembre al 31 diciembre / 15 febrero al 30 junio</t>
  </si>
  <si>
    <t>los días que cite el presidente</t>
  </si>
  <si>
    <t>sin registro de cabilderos</t>
  </si>
  <si>
    <t>Guerrero</t>
  </si>
  <si>
    <t>LXI</t>
  </si>
  <si>
    <t>http://congresogro.gob.mx/</t>
  </si>
  <si>
    <t>congresogro</t>
  </si>
  <si>
    <t>https://www.facebook.com/congresogro</t>
  </si>
  <si>
    <t>http://www.congresogro.gob.mx/index.php/constitucion</t>
  </si>
  <si>
    <t>http://www.congresogro.gob.mx/index.php/organicas</t>
  </si>
  <si>
    <t>199 fracc.ll</t>
  </si>
  <si>
    <t>PRI 20, PAN 1, PRD 14, PVEM 5, MORENA 1, MC 3, PT 2</t>
  </si>
  <si>
    <t>1 septiembre al 15 enero / 1 marzo al 15 junio</t>
  </si>
  <si>
    <t>1 vez a la semana</t>
  </si>
  <si>
    <t>Hidalgo</t>
  </si>
  <si>
    <t>http://www.congreso-hidalgo.gob.mx/</t>
  </si>
  <si>
    <t>CongresoHidalgo</t>
  </si>
  <si>
    <t>https://www.facebook.com/Legislatura.Hidalgo</t>
  </si>
  <si>
    <t>http://www.congreso-hidalgo.gob.mx/biblioteca_legislativa/Leyes/10Constitucion%20Politica%20del%20Estado%20de%20Hidalgo.pdf</t>
  </si>
  <si>
    <t>http://www.congreso-hidalgo.gob.mx/biblioteca_legislativa/Leyes/109Ley%20Organica%20del%20Poder%20Legislativo%20del%20Congreso%20Libre%20y%20soberano%20de%20Hidalgo.pdf</t>
  </si>
  <si>
    <t>PRI 10, PAN 7, PRD 3, PVEM 3, MORENA 1, MC 1, NA 4, PES 1</t>
  </si>
  <si>
    <t>5 septiembre al 31 diciembre / 1 marzo al 31 julio</t>
  </si>
  <si>
    <t>Jalisco</t>
  </si>
  <si>
    <t>http://www.congresojal.gob.mx/congresojalV2/LX/</t>
  </si>
  <si>
    <t>LegislativoJal</t>
  </si>
  <si>
    <t>28,2K</t>
  </si>
  <si>
    <t>https://www.facebook.com/Congreso-de-Jalisco-162983453762779/</t>
  </si>
  <si>
    <t>http://congresoweb.congresojal.gob.mx/BibliotecaVirtual/busquedasleyes/Listado.cfm#Constitucion</t>
  </si>
  <si>
    <t>PRI / MC</t>
  </si>
  <si>
    <t>PRI 13, PAN 5, PRD 2, PVEM 3, MC 13, NA 1, IND 2</t>
  </si>
  <si>
    <t>presupuesto aprobado</t>
  </si>
  <si>
    <t>1 febrero al 31 marzo / 1 octubre al 31 diciembre</t>
  </si>
  <si>
    <t>4 veces al mes</t>
  </si>
  <si>
    <t>Estado de México</t>
  </si>
  <si>
    <t>LIX</t>
  </si>
  <si>
    <t>http://www.cddiputados.gob.mx/</t>
  </si>
  <si>
    <t>LegisMex</t>
  </si>
  <si>
    <t>16,8k</t>
  </si>
  <si>
    <t>https://www.facebook.com/legismex/</t>
  </si>
  <si>
    <t>http://www.ipomex.org.mx/ipo/portal/cddiputados/marcoJuridico/4.web</t>
  </si>
  <si>
    <t>http://legislacion.edomex.gob.mx/sites/legislacion.edomex.gob.mx/files/files/pdf/ley/vig/leyvig021.pdf</t>
  </si>
  <si>
    <t>PRI 34, PAN 11, PRD 12, PVEM 2, MORENA 6, MC 3, NA 2, PT 2, PES 3</t>
  </si>
  <si>
    <t>5 septiembre al 18 diciembre / 1 marzo al 30 abril / 20 julio al 15 agosto</t>
  </si>
  <si>
    <t>Michoacán</t>
  </si>
  <si>
    <t>LXXIII</t>
  </si>
  <si>
    <t>http://transparencia.congresomich.gob.mx/</t>
  </si>
  <si>
    <t>http://transparencia.congresomich.gob.mx/media/documentos/trabajo_legislativo/CONSTITUCION_POLITICA_DEL_ESTADO_REF._24_OCT_2016_DEC_SEC.pdf</t>
  </si>
  <si>
    <t>http://transparencia.congresomich.gob.mx/media/documentos/trabajo_legislativo/LEY_ORGANICA_Y_DE_PROCEDIMIENTOS_DEL_CONGRESO_DEL_ESTADO_REF_16_DIC__2016_.pdf</t>
  </si>
  <si>
    <t>Mayoría absoluta</t>
  </si>
  <si>
    <t>164 fracc .lll</t>
  </si>
  <si>
    <t>PRI 15, PAN 7, PRD 12, PVEM 2, MORENA 1, MC 1, PT 2</t>
  </si>
  <si>
    <t>15 septiembre al 31 diciembre / 1 febrero al 15 julio</t>
  </si>
  <si>
    <t>2 veces al mes</t>
  </si>
  <si>
    <t>Morelos</t>
  </si>
  <si>
    <t>LIII</t>
  </si>
  <si>
    <t>http://www.congresomorelos.gob.mx/</t>
  </si>
  <si>
    <t>MorelosCongreso</t>
  </si>
  <si>
    <t>https://www.facebook.com/CongresoMor/</t>
  </si>
  <si>
    <t>http://marcojuridico.morelos.gob.mx/archivos/constitucion/pdf/CONSTMOR.pdf</t>
  </si>
  <si>
    <t>http://marcojuridico.morelos.gob.mx/archivos/leyes/pdf/LCONGRESOEM.pdf</t>
  </si>
  <si>
    <t>Partido Socialdemócrata de Morelos / Partido Humanista de Morelos</t>
  </si>
  <si>
    <t>PRD</t>
  </si>
  <si>
    <t>147 fracc. I</t>
  </si>
  <si>
    <t>PRI 5, PAN 4, PRD 13, PVEM 1, MC 2, NA 2, PES 1, PL 2 (PSD 1, PH 1)</t>
  </si>
  <si>
    <t>1 septiembre al 15 diciembre / 1 febrero al 15 julio</t>
  </si>
  <si>
    <t>1 vez cada quince días</t>
  </si>
  <si>
    <t>Nayarit</t>
  </si>
  <si>
    <t>XXXI</t>
  </si>
  <si>
    <t>2014-2017</t>
  </si>
  <si>
    <t>http://www.congresonayarit.mx/</t>
  </si>
  <si>
    <t>https://www.facebook.com/congresonayarit/</t>
  </si>
  <si>
    <t>http://www.congresonayarit.mx/media/2962/constitucion.pdf</t>
  </si>
  <si>
    <t>http://www.congresonayarit.mx/media/1145/ley-organica-congreso.pdf</t>
  </si>
  <si>
    <t>PRI 15, PAN 6, PRD 3, PVEM 2, MORENA 2, PT 2</t>
  </si>
  <si>
    <t>18 agosto al 17 diciembre / 18 febrero al 17 mayo</t>
  </si>
  <si>
    <t>Nuevo León</t>
  </si>
  <si>
    <t>LXXIV</t>
  </si>
  <si>
    <t>http://www.hcnl.gob.mx/</t>
  </si>
  <si>
    <t>CongresoNL</t>
  </si>
  <si>
    <t>https://www.facebook.com/congresonl</t>
  </si>
  <si>
    <t>http://www.hcnl.gob.mx/trabajo_legislativo/leyes/pdf/CONSTITUCION%20POLITICA%20DEL%20ESTADO%20LIBRE%20Y%20SOBERANO%20DE%20NUEVO%20LEON.pdf</t>
  </si>
  <si>
    <t>http://www.hcnl.gob.mx/trabajo_legislativo/leyes/pdf/LEY%20ORGANICA%20DEL%20PODER%20LEGISLATIVO.pdf</t>
  </si>
  <si>
    <t>PRI 15, PAN 17, PVEM 2, MC 2, NA 1, PT 1, IND 4</t>
  </si>
  <si>
    <t>1 septiembre al 20 diciembre / 1 febrero al 1 mayo</t>
  </si>
  <si>
    <t>3 veces a la semana</t>
  </si>
  <si>
    <t>Oaxaca</t>
  </si>
  <si>
    <t>http://www.congresooaxaca.gob.mx/legislatura/</t>
  </si>
  <si>
    <t>http://www.congresooaxaca.gob.mx/legislatura/legislacion/leyes/001R.pdf</t>
  </si>
  <si>
    <t>http://www.congresooaxaca.gob.mx/legislatura/legislacion/leyes/096.pdf</t>
  </si>
  <si>
    <t>Partido Unidad Popular</t>
  </si>
  <si>
    <t>PRI 16, PAN 4, PRD 8, PVEM 1, MORENA 8, PT 3, PES 1, PL 1 (PUP 1)</t>
  </si>
  <si>
    <t>sin tranferencias</t>
  </si>
  <si>
    <t>15 noviembre al 15 abril / 1 julio al 30 septiembre</t>
  </si>
  <si>
    <t>los días que la Legislatura acuerde</t>
  </si>
  <si>
    <t>Puebla</t>
  </si>
  <si>
    <t>2014-2018</t>
  </si>
  <si>
    <t>http://www.congresopuebla.gob.mx/</t>
  </si>
  <si>
    <t>CongresoPue</t>
  </si>
  <si>
    <t>20,9K</t>
  </si>
  <si>
    <t>https://www.facebook.com/hcongresopuebla/?pnref=story</t>
  </si>
  <si>
    <t>http://www.congresopuebla.gob.mx/index.php?option=com_docman&amp;task=cat_view&amp;gid=24&amp;Itemid=485</t>
  </si>
  <si>
    <t>http://www.congresopuebla.gob.mx/index.php?option=com_docman&amp;task=cat_view&amp;gid=25&amp;Itemid=485&amp;limitstart=50</t>
  </si>
  <si>
    <t>Compromiso por Puebla / Pacto Social de Integración</t>
  </si>
  <si>
    <t>PRI 8, PAN 13, PRD 4, PVEM 2, MC 1, NA 4, PT 2, PL 6 (CPP 5, PSI 1), IND 1</t>
  </si>
  <si>
    <t>subvenciones</t>
  </si>
  <si>
    <t>15 enero al 15 marzo / 1 junio al 31 julio / 15 octubre al 15 diciembre</t>
  </si>
  <si>
    <t>Querétaro</t>
  </si>
  <si>
    <t>LVIII</t>
  </si>
  <si>
    <t>http://www.legislaturaqueretaro.gob.mx/</t>
  </si>
  <si>
    <t>https://www.facebook.com/comsoclegis.queretaro</t>
  </si>
  <si>
    <t>http://legislaturaqueretaro.gob.mx/app/uploads/2016/01/CON001-1.pdf</t>
  </si>
  <si>
    <t>http://legislaturaqueretaro.gob.mx/app/uploads/2016/01/LO005-1.pdf</t>
  </si>
  <si>
    <t>PRI 8, PAN 13, PRD 1, PVEM 1, MORENA 1, NA 1</t>
  </si>
  <si>
    <t>fondo órgano legislativo</t>
  </si>
  <si>
    <t>fondo conducción legislativa</t>
  </si>
  <si>
    <t>gastos de comisión y gestión social</t>
  </si>
  <si>
    <t>26 septiembre al 25 septiembre</t>
  </si>
  <si>
    <t>2 veces al  mes</t>
  </si>
  <si>
    <t>Quintana Roo</t>
  </si>
  <si>
    <t>XV</t>
  </si>
  <si>
    <t>http://www.congresoqroo.gob.mx/</t>
  </si>
  <si>
    <t>CongresoQRoo</t>
  </si>
  <si>
    <t>11,7K</t>
  </si>
  <si>
    <t>https://www.facebook.com/CongresoQRoo</t>
  </si>
  <si>
    <t>http://www.congresoqroo.gob.mx/marco_juridico/constitucion_estatal/L1520161103009.pdf</t>
  </si>
  <si>
    <t>http://www.congresoqroo.gob.mx/leyes/administrativo/ley060/L1520170315049.v2.pdf</t>
  </si>
  <si>
    <t>PRI / PAN</t>
  </si>
  <si>
    <t>PRI 6, PAN 6, PRD 3, PVEM 5, MORENA 1, NA 1, PES 1, IND 2</t>
  </si>
  <si>
    <t>5 septiembre al 15 diciembre / 15 febrero al 31 mayo</t>
  </si>
  <si>
    <t>San Luis Potosí</t>
  </si>
  <si>
    <t>http://congresosanluis.gob.mx/</t>
  </si>
  <si>
    <t>CongresoEdoSLP</t>
  </si>
  <si>
    <t>https://www.facebook.com/congresoedoslp</t>
  </si>
  <si>
    <t>http://congresosanluis.gob.mx/sites/default/files/unpload/legislacion/constitucion/2016/11/Constitucion_Politica_del_Estado_de_San_Luis_Potosi_18_Oct_2016.pdf</t>
  </si>
  <si>
    <t>http://congresosanluis.gob.mx/sites/default/files/unpload/legislacion/leyes/2017/04/Ley_Org%C3%A1nica_del_Poder_Legislativo_del_Estado_20_Dic_2016.pdf</t>
  </si>
  <si>
    <t>Conciencia Popular</t>
  </si>
  <si>
    <t>PRI 8, PAN 7, PRD 4, PVEM 2, MORENA 1, MC 1, NA 1, PT 1, PL 1 (PCP 1)</t>
  </si>
  <si>
    <t>asignación</t>
  </si>
  <si>
    <t>15 septiembre al 15 diciembre / 1  febrero al 30 junio</t>
  </si>
  <si>
    <t>Sinaloa</t>
  </si>
  <si>
    <t>http://www.congresosinaloa.gob.mx/</t>
  </si>
  <si>
    <t>HCongresoSin</t>
  </si>
  <si>
    <t>https://www.facebook.com/congresosinaloa</t>
  </si>
  <si>
    <t>http://www.congresosinaloa.gob.mx/images/congreso/leyes/zip/constitucion_17-mar-2017.pdf</t>
  </si>
  <si>
    <t>http://www.congresosinaloa.gob.mx/images/congreso/leyes/zip/ley_organica_congreso_29-ene-2014.pdf</t>
  </si>
  <si>
    <t>Partido Sinaloense</t>
  </si>
  <si>
    <t>PRI 21, PAN 7, PRD 1, PVEM 1, MORENA 2, NA 2, PL (PAS 6)</t>
  </si>
  <si>
    <t>25 bis</t>
  </si>
  <si>
    <t>bono de productividad - bono navideño</t>
  </si>
  <si>
    <t>asignaciones</t>
  </si>
  <si>
    <t>1 octubre al 31 enero / 1 abril al 31 julio</t>
  </si>
  <si>
    <t>Sonora</t>
  </si>
  <si>
    <t>http://www.congresoson.gob.mx/</t>
  </si>
  <si>
    <t>CongresoSon</t>
  </si>
  <si>
    <t>https://www.facebook.com/CongresoSon</t>
  </si>
  <si>
    <t>http://www.congresoson.gob.mx:81/Content/Doc_leyes/doc_446.pdf</t>
  </si>
  <si>
    <t>http://www.congresoson.gob.mx:81/Content/Doc_leyes/doc_408.pdf</t>
  </si>
  <si>
    <t>PRI 15, PAN 13, PRD 1, MORENA 1, MC 1, NA 2</t>
  </si>
  <si>
    <t>1 septiembre al 15 diciembre / 1 febrero al 30 abril</t>
  </si>
  <si>
    <t>Tabasco</t>
  </si>
  <si>
    <t>http://www.congresotabasco.gob.mx/</t>
  </si>
  <si>
    <t>CongresoTab</t>
  </si>
  <si>
    <t>11,4K</t>
  </si>
  <si>
    <t>https://www.facebook.com/CongresoTabasco</t>
  </si>
  <si>
    <t>http://a245249236eda49dcbd9-4febb582370306e21521643c4f578978.r92.cf1.rackcdn.com/2016/Transparencia/cuarto-trimestre/secretaria-general/leyes/Constitucion_Politica_del_Estado_de_Tabasco.pdf</t>
  </si>
  <si>
    <t>http://a245249236eda49dcbd9-4febb582370306e21521643c4f578978.r92.cf1.rackcdn.com/2016/Transparencia/Segundo_Trimestre/agosto/leyes/Ley_Organica_del_Poder_Legislativo_del_Estado_de_Tabasco.pdf</t>
  </si>
  <si>
    <t>PRI 6, PAN 1, PRD 19, PVEM 5, MORENA 2, MC 1, PT 1</t>
  </si>
  <si>
    <t>gastos imprevistos</t>
  </si>
  <si>
    <t>5 septiembre al 15 diciembre / 1 febrero al 15 mayo</t>
  </si>
  <si>
    <t>Tamaulipas</t>
  </si>
  <si>
    <t>http://www.congresotamaulipas.gob.mx/</t>
  </si>
  <si>
    <t>CongresoTams</t>
  </si>
  <si>
    <t>https://www.facebook.com/CongresoTamaulipas</t>
  </si>
  <si>
    <t>http://www.congresotamaulipas.gob.mx/LegislacionEstatal/Constituciones/VerConstitucion.asp?IdConstitucion=1</t>
  </si>
  <si>
    <t>http://www.congresotamaulipas.gob.mx/LegislacionEstatal/LegislacionVigente/VerLey.asp?IdLey=64</t>
  </si>
  <si>
    <t>PRI 11, PAN 20, PVEM 1, MORENA 1, MC 1, NA 2</t>
  </si>
  <si>
    <t>1 octubre al 15 diciembre / 15 enero al 30 junio</t>
  </si>
  <si>
    <t>Tlaxcala</t>
  </si>
  <si>
    <t>http://www.congresotlaxcala.gob.mx/inicio/</t>
  </si>
  <si>
    <t>Congreso_Tlax</t>
  </si>
  <si>
    <t>https://www.facebook.com/CongresoDelEstadoTlaxcala/</t>
  </si>
  <si>
    <t>http://congresodetlaxcala.gob.mx/wp-content/uploads/2017/03/CONSTITUCI%C3%93N-POL%C3%8DTICA-DEL-ESTADO-LIBRE-Y-SOBERANO-DE-TLAXCALA.pdf</t>
  </si>
  <si>
    <t>http://www.congresotlaxcala.gob.mx/archivo/leyes/L082.pdf</t>
  </si>
  <si>
    <t>Partido Alianza Ciudadana / Partido Socialista</t>
  </si>
  <si>
    <t>PRI 6, PAN 4, PRD 5, PVEM 2, MORENA 1, NA 2, PT 1, PL 3 (PAC 1, PS 2), IND 1</t>
  </si>
  <si>
    <t>15 enero al 30 mayo / 1 agosto al 15 diciembre</t>
  </si>
  <si>
    <t>Veracruz</t>
  </si>
  <si>
    <t>LXIV</t>
  </si>
  <si>
    <t>http://www.legisver.gob.mx/</t>
  </si>
  <si>
    <t>LegisVer</t>
  </si>
  <si>
    <t>12,4K</t>
  </si>
  <si>
    <t>https://www.facebook.com/CongresoVeracruz/</t>
  </si>
  <si>
    <t>http://www.legisver.gob.mx/leyes/ConstitucionPDF/CONSTITUCION_POLITICA_04_11_16.pdf</t>
  </si>
  <si>
    <t>http://www.legisver.gob.mx/leyes/LeyesPDF/LOPL220317.pdf</t>
  </si>
  <si>
    <t>PRI 9, PAN 16, PRD 5, PVEM 1, MORENA 12, IND 7</t>
  </si>
  <si>
    <t>5 noviembre al 31 enero / 2 mayo al 31 julio</t>
  </si>
  <si>
    <t>Yucatán</t>
  </si>
  <si>
    <t>http://www.congresoyucatan.gob.mx/</t>
  </si>
  <si>
    <t>CongresoYucatan</t>
  </si>
  <si>
    <t>https://www.facebook.com/congresodeyucatan</t>
  </si>
  <si>
    <t>http://www.congresoyucatan.gob.mx/legislacion/constitucion-politica</t>
  </si>
  <si>
    <t>http://www.congresoyucatan.gob.mx/detalle_ley.php?idley=129</t>
  </si>
  <si>
    <t>PRI 13, PAN 8, PRD 1, PVEM 1, MORENA 1, NA 1</t>
  </si>
  <si>
    <t>1 septiembre al 15 diciembre / 16 enero al 15 abril / 16 mayo al 15 julio</t>
  </si>
  <si>
    <t>los días que acuerde el Pleno</t>
  </si>
  <si>
    <t>Zacatecas</t>
  </si>
  <si>
    <t>http://www.congresozac.gob.mx/o/Inicio</t>
  </si>
  <si>
    <t>https://www.facebook.com/congresozacatecas</t>
  </si>
  <si>
    <t>http://www.congresozac.gob.mx/f/todojuridico&amp;cat=CONSTITUCION</t>
  </si>
  <si>
    <t>http://www.congresozac.gob.mx/f/todojuridico&amp;cat=LEY</t>
  </si>
  <si>
    <t>164 fracc.l</t>
  </si>
  <si>
    <t>PRI 11, PAN 3, PRD 2, PVEM 3, NA 2, PT 2, MORENA 6, IND 1</t>
  </si>
  <si>
    <t>bono especial anual</t>
  </si>
  <si>
    <t>8 septiembre al 15 diciembre / 1 marzo al 30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</si>
</sst>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0"/>
      <color rgb="FF000000"/>
      <name val="Cambria"/>
      <family val="1"/>
      <charset val="1"/>
    </font>
    <font>
      <sz val="10"/>
      <color rgb="FFFFFFFF"/>
      <name val="Cambria"/>
      <family val="1"/>
      <charset val="1"/>
    </font>
    <font>
      <b/>
      <sz val="10"/>
      <color rgb="FF000000"/>
      <name val="Cambria"/>
      <family val="1"/>
      <charset val="1"/>
    </font>
    <font>
      <i/>
      <sz val="10"/>
      <color rgb="FF000000"/>
      <name val="Cambria"/>
      <family val="1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F50"/>
        <bgColor rgb="FF333399"/>
      </patternFill>
    </fill>
    <fill>
      <patternFill patternType="solid">
        <fgColor rgb="FFE2F0D9"/>
        <bgColor rgb="FFDAE3F3"/>
      </patternFill>
    </fill>
    <fill>
      <patternFill patternType="solid">
        <fgColor rgb="FFDAE3F3"/>
        <bgColor rgb="FFD9D9D9"/>
      </patternFill>
    </fill>
    <fill>
      <patternFill patternType="solid">
        <fgColor rgb="FFD9D9D9"/>
        <bgColor rgb="FFDAE3F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auto="1"/>
      </bottom>
      <diagonal/>
    </border>
  </borders>
  <cellStyleXfs count="3">
    <xf numFmtId="0" fontId="0" fillId="0" borderId="0"/>
    <xf numFmtId="9" fontId="7" fillId="0" borderId="0" applyBorder="0" applyProtection="0"/>
    <xf numFmtId="0" fontId="1" fillId="0" borderId="0"/>
  </cellStyleXfs>
  <cellXfs count="90">
    <xf numFmtId="0" fontId="0" fillId="0" borderId="0" xfId="0"/>
    <xf numFmtId="0" fontId="3" fillId="4" borderId="9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/>
    <xf numFmtId="0" fontId="2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2" xfId="2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5" xfId="2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5" borderId="5" xfId="0" applyFont="1" applyFill="1" applyBorder="1" applyAlignment="1">
      <alignment horizontal="center" vertical="top"/>
    </xf>
    <xf numFmtId="0" fontId="3" fillId="5" borderId="13" xfId="0" applyFont="1" applyFill="1" applyBorder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5" borderId="14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15" xfId="0" applyFont="1" applyBorder="1"/>
    <xf numFmtId="0" fontId="3" fillId="0" borderId="16" xfId="0" applyFont="1" applyBorder="1"/>
    <xf numFmtId="3" fontId="3" fillId="0" borderId="16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9" fontId="3" fillId="0" borderId="17" xfId="1" applyFont="1" applyBorder="1" applyAlignment="1" applyProtection="1">
      <alignment horizontal="center"/>
    </xf>
    <xf numFmtId="0" fontId="6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2" fontId="3" fillId="0" borderId="17" xfId="0" applyNumberFormat="1" applyFont="1" applyBorder="1" applyAlignment="1">
      <alignment horizontal="center"/>
    </xf>
    <xf numFmtId="12" fontId="6" fillId="0" borderId="17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9" fontId="3" fillId="0" borderId="17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 vertical="center"/>
    </xf>
    <xf numFmtId="9" fontId="3" fillId="0" borderId="17" xfId="1" applyFont="1" applyBorder="1" applyAlignment="1" applyProtection="1">
      <alignment horizontal="center" vertical="center"/>
    </xf>
    <xf numFmtId="10" fontId="3" fillId="0" borderId="17" xfId="1" applyNumberFormat="1" applyFont="1" applyBorder="1" applyAlignment="1" applyProtection="1">
      <alignment horizontal="center"/>
    </xf>
    <xf numFmtId="3" fontId="3" fillId="0" borderId="16" xfId="0" applyNumberFormat="1" applyFont="1" applyBorder="1" applyAlignment="1">
      <alignment horizontal="center"/>
    </xf>
    <xf numFmtId="9" fontId="3" fillId="0" borderId="16" xfId="1" applyFont="1" applyBorder="1" applyAlignment="1" applyProtection="1">
      <alignment horizontal="center"/>
    </xf>
    <xf numFmtId="9" fontId="3" fillId="0" borderId="17" xfId="1" applyFont="1" applyBorder="1" applyAlignment="1" applyProtection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/>
    <xf numFmtId="1" fontId="3" fillId="0" borderId="17" xfId="0" applyNumberFormat="1" applyFont="1" applyBorder="1" applyAlignment="1">
      <alignment horizontal="center"/>
    </xf>
    <xf numFmtId="0" fontId="3" fillId="0" borderId="0" xfId="0" applyFont="1"/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/>
    <xf numFmtId="0" fontId="3" fillId="0" borderId="16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2" fontId="6" fillId="0" borderId="16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9" fontId="3" fillId="0" borderId="16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 vertical="center"/>
    </xf>
    <xf numFmtId="10" fontId="3" fillId="0" borderId="16" xfId="1" applyNumberFormat="1" applyFont="1" applyBorder="1" applyAlignment="1" applyProtection="1">
      <alignment horizontal="center"/>
    </xf>
    <xf numFmtId="1" fontId="3" fillId="0" borderId="16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12" fontId="3" fillId="0" borderId="16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6" fillId="0" borderId="16" xfId="0" applyNumberFormat="1" applyFont="1" applyBorder="1" applyAlignment="1">
      <alignment horizontal="center"/>
    </xf>
  </cellXfs>
  <cellStyles count="3">
    <cellStyle name="Normal" xfId="0" builtinId="0"/>
    <cellStyle name="Porcentaje" xfId="1" builtinId="5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AE3F3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F5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gresoweb.congresojal.gob.mx/BibliotecaVirtual/busquedasleyes/Listado.cfm" TargetMode="External"/><Relationship Id="rId2" Type="http://schemas.openxmlformats.org/officeDocument/2006/relationships/hyperlink" Target="http://www.congresoags.gob.mx/congresoags/leyes.php" TargetMode="External"/><Relationship Id="rId1" Type="http://schemas.openxmlformats.org/officeDocument/2006/relationships/hyperlink" Target="http://www.congresoags.gob.mx/congresoags/leyes.php" TargetMode="External"/><Relationship Id="rId6" Type="http://schemas.openxmlformats.org/officeDocument/2006/relationships/hyperlink" Target="http://www.congresoyucatan.gob.mx/legislacion/constitucion-politica" TargetMode="External"/><Relationship Id="rId5" Type="http://schemas.openxmlformats.org/officeDocument/2006/relationships/hyperlink" Target="http://legislacion.edomex.gob.mx/sites/legislacion.edomex.gob.mx/files/files/pdf/ley/vig/leyvig021.pdf" TargetMode="External"/><Relationship Id="rId4" Type="http://schemas.openxmlformats.org/officeDocument/2006/relationships/hyperlink" Target="http://congresoweb.congresojal.gob.mx/BibliotecaVirtual/busquedasleyes/Listado.c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A38"/>
  <sheetViews>
    <sheetView windowProtection="1" showGridLines="0" tabSelected="1" zoomScale="70" zoomScaleNormal="70" workbookViewId="0">
      <pane xSplit="3" ySplit="6" topLeftCell="DL37" activePane="bottomRight" state="frozen"/>
      <selection pane="topRight" activeCell="BZ1" sqref="BZ1"/>
      <selection pane="bottomLeft" activeCell="A7" sqref="A7"/>
      <selection pane="bottomRight" activeCell="DN38" sqref="DN38"/>
    </sheetView>
  </sheetViews>
  <sheetFormatPr baseColWidth="10" defaultColWidth="9.140625" defaultRowHeight="15" x14ac:dyDescent="0.25"/>
  <cols>
    <col min="1" max="1" width="10.5703125"/>
    <col min="2" max="2" width="19.42578125" style="11"/>
    <col min="3" max="4" width="23.7109375" style="11"/>
    <col min="5" max="6" width="23.7109375" style="12"/>
    <col min="7" max="7" width="23.7109375" style="13"/>
    <col min="8" max="9" width="23.7109375" style="12"/>
    <col min="10" max="11" width="0" hidden="1"/>
    <col min="12" max="12" width="0" style="13" hidden="1"/>
    <col min="13" max="13" width="0" hidden="1"/>
    <col min="14" max="14" width="0" style="13" hidden="1"/>
    <col min="15" max="15" width="0" hidden="1"/>
    <col min="16" max="16" width="0" style="14" hidden="1"/>
    <col min="17" max="21" width="23.7109375" style="11"/>
    <col min="22" max="22" width="0" style="15" hidden="1"/>
    <col min="23" max="25" width="23.7109375"/>
    <col min="26" max="26" width="23.7109375" style="13"/>
    <col min="27" max="28" width="23.7109375"/>
    <col min="29" max="29" width="0" style="16" hidden="1"/>
    <col min="30" max="52" width="23.7109375"/>
    <col min="53" max="53" width="23.7109375" style="11"/>
    <col min="54" max="54" width="0" style="17" hidden="1"/>
    <col min="55" max="55" width="23.7109375" style="11"/>
    <col min="56" max="60" width="23.7109375"/>
    <col min="61" max="61" width="23.7109375" style="13"/>
    <col min="62" max="83" width="23.7109375"/>
    <col min="84" max="89" width="23.7109375" style="11"/>
    <col min="90" max="91" width="23.7109375"/>
    <col min="92" max="92" width="23.7109375" style="11"/>
    <col min="93" max="95" width="23.7109375"/>
    <col min="96" max="96" width="23.7109375" style="13"/>
    <col min="97" max="98" width="23.7109375" style="11"/>
    <col min="99" max="100" width="23.7109375" style="13"/>
    <col min="101" max="117" width="23.7109375"/>
    <col min="118" max="121" width="23.7109375" style="18"/>
    <col min="122" max="124" width="23.7109375" style="13"/>
    <col min="125" max="127" width="23.7109375"/>
    <col min="128" max="128" width="23.7109375" style="13"/>
    <col min="129" max="133" width="23.7109375"/>
    <col min="134" max="137" width="23.7109375" style="13"/>
    <col min="138" max="138" width="23.7109375"/>
    <col min="139" max="139" width="0" hidden="1"/>
    <col min="140" max="140" width="23.7109375"/>
    <col min="141" max="141" width="0" hidden="1"/>
    <col min="142" max="148" width="23.7109375" style="13"/>
    <col min="149" max="149" width="23.7109375" style="12"/>
    <col min="150" max="150" width="0" style="19" hidden="1"/>
    <col min="151" max="152" width="23.7109375" style="13"/>
    <col min="153" max="153" width="23.7109375"/>
    <col min="154" max="156" width="23.7109375" style="13"/>
    <col min="157" max="157" width="23.7109375"/>
    <col min="158" max="1025" width="10.5703125"/>
  </cols>
  <sheetData>
    <row r="1" spans="1:157" s="22" customFormat="1" ht="12.75" x14ac:dyDescent="0.25">
      <c r="A1" s="10" t="s">
        <v>0</v>
      </c>
      <c r="B1" s="10" t="s">
        <v>1</v>
      </c>
      <c r="C1" s="20" t="s">
        <v>2</v>
      </c>
      <c r="D1" s="9" t="s">
        <v>3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8" t="s">
        <v>4</v>
      </c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 t="s">
        <v>5</v>
      </c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21"/>
    </row>
    <row r="2" spans="1:157" x14ac:dyDescent="0.25">
      <c r="A2" s="10"/>
      <c r="B2" s="10"/>
      <c r="C2" s="20" t="s">
        <v>6</v>
      </c>
      <c r="D2" s="7" t="s">
        <v>7</v>
      </c>
      <c r="E2" s="7"/>
      <c r="F2" s="7"/>
      <c r="G2" s="7"/>
      <c r="H2" s="7" t="s">
        <v>8</v>
      </c>
      <c r="I2" s="7"/>
      <c r="J2" s="7" t="s">
        <v>9</v>
      </c>
      <c r="K2" s="7"/>
      <c r="L2" s="7"/>
      <c r="M2" s="7"/>
      <c r="N2" s="7"/>
      <c r="O2" s="7" t="s">
        <v>10</v>
      </c>
      <c r="P2" s="7"/>
      <c r="Q2" s="6" t="s">
        <v>11</v>
      </c>
      <c r="R2" s="6"/>
      <c r="S2" s="6"/>
      <c r="T2" s="6"/>
      <c r="U2" s="6"/>
      <c r="V2" s="6"/>
      <c r="W2" s="7" t="s">
        <v>12</v>
      </c>
      <c r="X2" s="7"/>
      <c r="Y2" s="7"/>
      <c r="Z2" s="7"/>
      <c r="AA2" s="7"/>
      <c r="AB2" s="7"/>
      <c r="AC2" s="7"/>
      <c r="AD2" s="7" t="s">
        <v>13</v>
      </c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 t="s">
        <v>14</v>
      </c>
      <c r="BB2" s="7"/>
      <c r="BC2" s="7"/>
      <c r="BD2" s="7" t="s">
        <v>15</v>
      </c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5" t="s">
        <v>16</v>
      </c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4" t="s">
        <v>17</v>
      </c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5" t="s">
        <v>18</v>
      </c>
      <c r="DJ2" s="5"/>
      <c r="DK2" s="5"/>
      <c r="DL2" s="5"/>
      <c r="DM2" s="5"/>
      <c r="DN2" s="6" t="s">
        <v>19</v>
      </c>
      <c r="DO2" s="6"/>
      <c r="DP2" s="6"/>
      <c r="DQ2" s="6"/>
      <c r="DR2" s="6"/>
      <c r="DS2" s="6"/>
      <c r="DT2" s="6"/>
      <c r="DU2" s="3" t="s">
        <v>20</v>
      </c>
      <c r="DV2" s="3"/>
      <c r="DW2" s="3"/>
      <c r="DX2" s="3"/>
      <c r="DY2" s="3"/>
      <c r="DZ2" s="3"/>
      <c r="EA2" s="3"/>
      <c r="EB2" s="3"/>
      <c r="EC2" s="3"/>
      <c r="ED2" s="2" t="s">
        <v>21</v>
      </c>
      <c r="EE2" s="2"/>
      <c r="EF2" s="2"/>
      <c r="EG2" s="2"/>
      <c r="EH2" s="2" t="s">
        <v>22</v>
      </c>
      <c r="EI2" s="2"/>
      <c r="EJ2" s="2"/>
      <c r="EK2" s="2"/>
      <c r="EL2" s="2"/>
      <c r="EM2" s="2"/>
      <c r="EN2" s="5" t="s">
        <v>23</v>
      </c>
      <c r="EO2" s="5"/>
      <c r="EP2" s="5"/>
      <c r="EQ2" s="5"/>
      <c r="ER2" s="5"/>
      <c r="ES2" s="5" t="s">
        <v>24</v>
      </c>
      <c r="ET2" s="5"/>
      <c r="EU2" s="5"/>
      <c r="EV2" s="5" t="s">
        <v>25</v>
      </c>
      <c r="EW2" s="5"/>
      <c r="EX2" s="1" t="s">
        <v>26</v>
      </c>
      <c r="EY2" s="1"/>
      <c r="EZ2" s="1"/>
    </row>
    <row r="3" spans="1:157" ht="127.5" x14ac:dyDescent="0.25">
      <c r="A3" s="10"/>
      <c r="B3" s="10"/>
      <c r="C3" s="23" t="s">
        <v>27</v>
      </c>
      <c r="D3" s="24" t="s">
        <v>28</v>
      </c>
      <c r="E3" s="24" t="s">
        <v>29</v>
      </c>
      <c r="F3" s="25" t="s">
        <v>30</v>
      </c>
      <c r="G3" s="24" t="s">
        <v>31</v>
      </c>
      <c r="H3" s="26" t="s">
        <v>32</v>
      </c>
      <c r="I3" s="24" t="s">
        <v>33</v>
      </c>
      <c r="J3" s="24" t="s">
        <v>34</v>
      </c>
      <c r="K3" s="24" t="s">
        <v>35</v>
      </c>
      <c r="L3" s="24" t="s">
        <v>36</v>
      </c>
      <c r="M3" s="24" t="s">
        <v>37</v>
      </c>
      <c r="N3" s="24" t="s">
        <v>38</v>
      </c>
      <c r="O3" s="24" t="s">
        <v>39</v>
      </c>
      <c r="P3" s="24" t="s">
        <v>40</v>
      </c>
      <c r="Q3" s="26" t="s">
        <v>41</v>
      </c>
      <c r="R3" s="24" t="s">
        <v>42</v>
      </c>
      <c r="S3" s="24" t="s">
        <v>43</v>
      </c>
      <c r="T3" s="24" t="s">
        <v>44</v>
      </c>
      <c r="U3" s="24" t="s">
        <v>45</v>
      </c>
      <c r="V3" s="24" t="s">
        <v>46</v>
      </c>
      <c r="W3" s="24" t="s">
        <v>47</v>
      </c>
      <c r="X3" s="24" t="s">
        <v>48</v>
      </c>
      <c r="Y3" s="24" t="s">
        <v>49</v>
      </c>
      <c r="Z3" s="24" t="s">
        <v>50</v>
      </c>
      <c r="AA3" s="24" t="s">
        <v>51</v>
      </c>
      <c r="AB3" s="24" t="s">
        <v>52</v>
      </c>
      <c r="AC3" s="24" t="s">
        <v>53</v>
      </c>
      <c r="AD3" s="24" t="s">
        <v>54</v>
      </c>
      <c r="AE3" s="24" t="s">
        <v>55</v>
      </c>
      <c r="AF3" s="24" t="s">
        <v>56</v>
      </c>
      <c r="AG3" s="24" t="s">
        <v>57</v>
      </c>
      <c r="AH3" s="24" t="s">
        <v>58</v>
      </c>
      <c r="AI3" s="24" t="s">
        <v>59</v>
      </c>
      <c r="AJ3" s="24" t="s">
        <v>60</v>
      </c>
      <c r="AK3" s="24" t="s">
        <v>61</v>
      </c>
      <c r="AL3" s="24" t="s">
        <v>62</v>
      </c>
      <c r="AM3" s="24" t="s">
        <v>63</v>
      </c>
      <c r="AN3" s="24" t="s">
        <v>64</v>
      </c>
      <c r="AO3" s="24" t="s">
        <v>65</v>
      </c>
      <c r="AP3" s="24" t="s">
        <v>66</v>
      </c>
      <c r="AQ3" s="24" t="s">
        <v>67</v>
      </c>
      <c r="AR3" s="24" t="s">
        <v>68</v>
      </c>
      <c r="AS3" s="24" t="s">
        <v>69</v>
      </c>
      <c r="AT3" s="24" t="s">
        <v>70</v>
      </c>
      <c r="AU3" s="24" t="s">
        <v>71</v>
      </c>
      <c r="AV3" s="24" t="s">
        <v>72</v>
      </c>
      <c r="AW3" s="24" t="s">
        <v>73</v>
      </c>
      <c r="AX3" s="24" t="s">
        <v>74</v>
      </c>
      <c r="AY3" s="24" t="s">
        <v>75</v>
      </c>
      <c r="AZ3" s="24" t="s">
        <v>76</v>
      </c>
      <c r="BA3" s="24" t="s">
        <v>77</v>
      </c>
      <c r="BB3" s="24" t="s">
        <v>78</v>
      </c>
      <c r="BC3" s="24" t="s">
        <v>79</v>
      </c>
      <c r="BD3" s="24" t="s">
        <v>80</v>
      </c>
      <c r="BE3" s="24" t="s">
        <v>81</v>
      </c>
      <c r="BF3" s="24" t="s">
        <v>82</v>
      </c>
      <c r="BG3" s="24" t="s">
        <v>83</v>
      </c>
      <c r="BH3" s="24" t="s">
        <v>84</v>
      </c>
      <c r="BI3" s="24" t="s">
        <v>85</v>
      </c>
      <c r="BJ3" s="24" t="s">
        <v>86</v>
      </c>
      <c r="BK3" s="24" t="s">
        <v>87</v>
      </c>
      <c r="BL3" s="24" t="s">
        <v>88</v>
      </c>
      <c r="BM3" s="24" t="s">
        <v>89</v>
      </c>
      <c r="BN3" s="24" t="s">
        <v>90</v>
      </c>
      <c r="BO3" s="24" t="s">
        <v>91</v>
      </c>
      <c r="BP3" s="24" t="s">
        <v>92</v>
      </c>
      <c r="BQ3" s="24" t="s">
        <v>93</v>
      </c>
      <c r="BR3" s="24" t="s">
        <v>94</v>
      </c>
      <c r="BS3" s="24" t="s">
        <v>95</v>
      </c>
      <c r="BT3" s="24" t="s">
        <v>96</v>
      </c>
      <c r="BU3" s="24" t="s">
        <v>97</v>
      </c>
      <c r="BV3" s="24" t="s">
        <v>98</v>
      </c>
      <c r="BW3" s="24" t="s">
        <v>99</v>
      </c>
      <c r="BX3" s="24" t="s">
        <v>100</v>
      </c>
      <c r="BY3" s="24" t="s">
        <v>101</v>
      </c>
      <c r="BZ3" s="24" t="s">
        <v>102</v>
      </c>
      <c r="CA3" s="24" t="s">
        <v>103</v>
      </c>
      <c r="CB3" s="24" t="s">
        <v>104</v>
      </c>
      <c r="CC3" s="24" t="s">
        <v>105</v>
      </c>
      <c r="CD3" s="24" t="s">
        <v>106</v>
      </c>
      <c r="CE3" s="24" t="s">
        <v>107</v>
      </c>
      <c r="CF3" s="24" t="s">
        <v>108</v>
      </c>
      <c r="CG3" s="24" t="s">
        <v>109</v>
      </c>
      <c r="CH3" s="24" t="s">
        <v>110</v>
      </c>
      <c r="CI3" s="24" t="s">
        <v>111</v>
      </c>
      <c r="CJ3" s="24" t="s">
        <v>112</v>
      </c>
      <c r="CK3" s="24" t="s">
        <v>113</v>
      </c>
      <c r="CL3" s="24" t="s">
        <v>114</v>
      </c>
      <c r="CM3" s="24" t="s">
        <v>115</v>
      </c>
      <c r="CN3" s="24" t="s">
        <v>116</v>
      </c>
      <c r="CO3" s="24" t="s">
        <v>117</v>
      </c>
      <c r="CP3" s="24" t="s">
        <v>118</v>
      </c>
      <c r="CQ3" s="24" t="s">
        <v>119</v>
      </c>
      <c r="CR3" s="24" t="s">
        <v>120</v>
      </c>
      <c r="CS3" s="24" t="s">
        <v>121</v>
      </c>
      <c r="CT3" s="24" t="s">
        <v>122</v>
      </c>
      <c r="CU3" s="27" t="s">
        <v>123</v>
      </c>
      <c r="CV3" s="27" t="s">
        <v>124</v>
      </c>
      <c r="CW3" s="27" t="s">
        <v>125</v>
      </c>
      <c r="CX3" s="27" t="s">
        <v>126</v>
      </c>
      <c r="CY3" s="27" t="s">
        <v>127</v>
      </c>
      <c r="CZ3" s="27" t="s">
        <v>128</v>
      </c>
      <c r="DA3" s="27" t="s">
        <v>129</v>
      </c>
      <c r="DB3" s="27" t="s">
        <v>130</v>
      </c>
      <c r="DC3" s="27" t="s">
        <v>131</v>
      </c>
      <c r="DD3" s="27" t="s">
        <v>132</v>
      </c>
      <c r="DE3" s="27" t="s">
        <v>133</v>
      </c>
      <c r="DF3" s="27" t="s">
        <v>134</v>
      </c>
      <c r="DG3" s="27" t="s">
        <v>135</v>
      </c>
      <c r="DH3" s="27" t="s">
        <v>136</v>
      </c>
      <c r="DI3" s="27" t="s">
        <v>137</v>
      </c>
      <c r="DJ3" s="27" t="s">
        <v>138</v>
      </c>
      <c r="DK3" s="27" t="s">
        <v>139</v>
      </c>
      <c r="DL3" s="28" t="s">
        <v>140</v>
      </c>
      <c r="DM3" s="24" t="s">
        <v>141</v>
      </c>
      <c r="DN3" s="27" t="s">
        <v>142</v>
      </c>
      <c r="DO3" s="25" t="s">
        <v>143</v>
      </c>
      <c r="DP3" s="29" t="s">
        <v>144</v>
      </c>
      <c r="DQ3" s="24" t="s">
        <v>143</v>
      </c>
      <c r="DR3" s="24" t="s">
        <v>145</v>
      </c>
      <c r="DS3" s="24" t="s">
        <v>146</v>
      </c>
      <c r="DT3" s="24" t="s">
        <v>147</v>
      </c>
      <c r="DU3" s="24" t="s">
        <v>148</v>
      </c>
      <c r="DV3" s="24" t="s">
        <v>149</v>
      </c>
      <c r="DW3" s="24" t="s">
        <v>150</v>
      </c>
      <c r="DX3" s="24" t="s">
        <v>151</v>
      </c>
      <c r="DY3" s="24" t="s">
        <v>152</v>
      </c>
      <c r="DZ3" s="24" t="s">
        <v>153</v>
      </c>
      <c r="EA3" s="24" t="s">
        <v>154</v>
      </c>
      <c r="EB3" s="24" t="s">
        <v>155</v>
      </c>
      <c r="EC3" s="24" t="s">
        <v>156</v>
      </c>
      <c r="ED3" s="24" t="s">
        <v>157</v>
      </c>
      <c r="EE3" s="24" t="s">
        <v>158</v>
      </c>
      <c r="EF3" s="24" t="s">
        <v>159</v>
      </c>
      <c r="EG3" s="24" t="s">
        <v>160</v>
      </c>
      <c r="EH3" s="24" t="s">
        <v>161</v>
      </c>
      <c r="EI3" s="24" t="s">
        <v>162</v>
      </c>
      <c r="EJ3" s="24" t="s">
        <v>163</v>
      </c>
      <c r="EK3" s="24" t="s">
        <v>164</v>
      </c>
      <c r="EL3" s="24" t="s">
        <v>165</v>
      </c>
      <c r="EM3" s="24" t="s">
        <v>166</v>
      </c>
      <c r="EN3" s="24" t="s">
        <v>167</v>
      </c>
      <c r="EO3" s="24" t="s">
        <v>168</v>
      </c>
      <c r="EP3" s="24" t="s">
        <v>169</v>
      </c>
      <c r="EQ3" s="24" t="s">
        <v>170</v>
      </c>
      <c r="ER3" s="24" t="s">
        <v>171</v>
      </c>
      <c r="ES3" s="24" t="s">
        <v>172</v>
      </c>
      <c r="ET3" s="24" t="s">
        <v>173</v>
      </c>
      <c r="EU3" s="24" t="s">
        <v>174</v>
      </c>
      <c r="EV3" s="24" t="s">
        <v>175</v>
      </c>
      <c r="EW3" s="24" t="s">
        <v>176</v>
      </c>
      <c r="EX3" s="30" t="s">
        <v>177</v>
      </c>
      <c r="EY3" s="31" t="s">
        <v>178</v>
      </c>
      <c r="EZ3" s="24" t="s">
        <v>179</v>
      </c>
      <c r="FA3" s="32"/>
    </row>
    <row r="4" spans="1:157" s="39" customFormat="1" ht="56.25" customHeight="1" x14ac:dyDescent="0.25">
      <c r="A4" s="10"/>
      <c r="B4" s="10"/>
      <c r="C4" s="23" t="s">
        <v>180</v>
      </c>
      <c r="D4" s="33" t="s">
        <v>181</v>
      </c>
      <c r="E4" s="33" t="s">
        <v>182</v>
      </c>
      <c r="F4" s="34" t="s">
        <v>183</v>
      </c>
      <c r="G4" s="33" t="s">
        <v>184</v>
      </c>
      <c r="H4" s="35" t="s">
        <v>185</v>
      </c>
      <c r="I4" s="33" t="s">
        <v>186</v>
      </c>
      <c r="J4" s="33" t="s">
        <v>187</v>
      </c>
      <c r="K4" s="33" t="s">
        <v>188</v>
      </c>
      <c r="L4" s="33" t="s">
        <v>189</v>
      </c>
      <c r="M4" s="33" t="s">
        <v>190</v>
      </c>
      <c r="N4" s="33" t="s">
        <v>191</v>
      </c>
      <c r="O4" s="33" t="s">
        <v>192</v>
      </c>
      <c r="P4" s="33" t="s">
        <v>193</v>
      </c>
      <c r="Q4" s="35" t="s">
        <v>194</v>
      </c>
      <c r="R4" s="33" t="s">
        <v>195</v>
      </c>
      <c r="S4" s="33" t="s">
        <v>196</v>
      </c>
      <c r="T4" s="33" t="s">
        <v>197</v>
      </c>
      <c r="U4" s="33" t="s">
        <v>198</v>
      </c>
      <c r="V4" s="33" t="s">
        <v>199</v>
      </c>
      <c r="W4" s="33" t="s">
        <v>200</v>
      </c>
      <c r="X4" s="33" t="s">
        <v>201</v>
      </c>
      <c r="Y4" s="33" t="s">
        <v>202</v>
      </c>
      <c r="Z4" s="33" t="s">
        <v>203</v>
      </c>
      <c r="AA4" s="34" t="s">
        <v>204</v>
      </c>
      <c r="AB4" s="33" t="s">
        <v>205</v>
      </c>
      <c r="AC4" s="33" t="s">
        <v>206</v>
      </c>
      <c r="AD4" s="33" t="s">
        <v>207</v>
      </c>
      <c r="AE4" s="33" t="s">
        <v>208</v>
      </c>
      <c r="AF4" s="33" t="s">
        <v>209</v>
      </c>
      <c r="AG4" s="33" t="s">
        <v>210</v>
      </c>
      <c r="AH4" s="33" t="s">
        <v>211</v>
      </c>
      <c r="AI4" s="33" t="s">
        <v>212</v>
      </c>
      <c r="AJ4" s="33" t="s">
        <v>213</v>
      </c>
      <c r="AK4" s="33" t="s">
        <v>214</v>
      </c>
      <c r="AL4" s="33" t="s">
        <v>215</v>
      </c>
      <c r="AM4" s="33" t="s">
        <v>216</v>
      </c>
      <c r="AN4" s="33" t="s">
        <v>217</v>
      </c>
      <c r="AO4" s="33" t="s">
        <v>218</v>
      </c>
      <c r="AP4" s="33" t="s">
        <v>219</v>
      </c>
      <c r="AQ4" s="33" t="s">
        <v>220</v>
      </c>
      <c r="AR4" s="33" t="s">
        <v>221</v>
      </c>
      <c r="AS4" s="33" t="s">
        <v>222</v>
      </c>
      <c r="AT4" s="33" t="s">
        <v>223</v>
      </c>
      <c r="AU4" s="33" t="s">
        <v>224</v>
      </c>
      <c r="AV4" s="33" t="s">
        <v>225</v>
      </c>
      <c r="AW4" s="33" t="s">
        <v>226</v>
      </c>
      <c r="AX4" s="33" t="s">
        <v>227</v>
      </c>
      <c r="AY4" s="33" t="s">
        <v>228</v>
      </c>
      <c r="AZ4" s="33" t="s">
        <v>229</v>
      </c>
      <c r="BA4" s="33" t="s">
        <v>230</v>
      </c>
      <c r="BB4" s="33" t="s">
        <v>231</v>
      </c>
      <c r="BC4" s="33" t="s">
        <v>232</v>
      </c>
      <c r="BD4" s="33" t="s">
        <v>233</v>
      </c>
      <c r="BE4" s="33" t="s">
        <v>234</v>
      </c>
      <c r="BF4" s="33" t="s">
        <v>235</v>
      </c>
      <c r="BG4" s="33" t="s">
        <v>236</v>
      </c>
      <c r="BH4" s="33" t="s">
        <v>237</v>
      </c>
      <c r="BI4" s="33" t="s">
        <v>238</v>
      </c>
      <c r="BJ4" s="33" t="s">
        <v>239</v>
      </c>
      <c r="BK4" s="33" t="s">
        <v>240</v>
      </c>
      <c r="BL4" s="33" t="s">
        <v>241</v>
      </c>
      <c r="BM4" s="33" t="s">
        <v>242</v>
      </c>
      <c r="BN4" s="33" t="s">
        <v>243</v>
      </c>
      <c r="BO4" s="33" t="s">
        <v>244</v>
      </c>
      <c r="BP4" s="33" t="s">
        <v>245</v>
      </c>
      <c r="BQ4" s="33" t="s">
        <v>246</v>
      </c>
      <c r="BR4" s="33" t="s">
        <v>247</v>
      </c>
      <c r="BS4" s="33" t="s">
        <v>248</v>
      </c>
      <c r="BT4" s="33" t="s">
        <v>249</v>
      </c>
      <c r="BU4" s="33" t="s">
        <v>250</v>
      </c>
      <c r="BV4" s="33" t="s">
        <v>251</v>
      </c>
      <c r="BW4" s="33" t="s">
        <v>252</v>
      </c>
      <c r="BX4" s="33" t="s">
        <v>253</v>
      </c>
      <c r="BY4" s="33" t="s">
        <v>254</v>
      </c>
      <c r="BZ4" s="33" t="s">
        <v>255</v>
      </c>
      <c r="CA4" s="33" t="s">
        <v>256</v>
      </c>
      <c r="CB4" s="33" t="s">
        <v>257</v>
      </c>
      <c r="CC4" s="33" t="s">
        <v>258</v>
      </c>
      <c r="CD4" s="33" t="s">
        <v>259</v>
      </c>
      <c r="CE4" s="33" t="s">
        <v>260</v>
      </c>
      <c r="CF4" s="33" t="s">
        <v>261</v>
      </c>
      <c r="CG4" s="33" t="s">
        <v>262</v>
      </c>
      <c r="CH4" s="33" t="s">
        <v>263</v>
      </c>
      <c r="CI4" s="33" t="s">
        <v>264</v>
      </c>
      <c r="CJ4" s="33" t="s">
        <v>265</v>
      </c>
      <c r="CK4" s="33" t="s">
        <v>266</v>
      </c>
      <c r="CL4" s="33" t="s">
        <v>267</v>
      </c>
      <c r="CM4" s="33" t="s">
        <v>268</v>
      </c>
      <c r="CN4" s="33" t="s">
        <v>269</v>
      </c>
      <c r="CO4" s="33" t="s">
        <v>270</v>
      </c>
      <c r="CP4" s="33" t="s">
        <v>271</v>
      </c>
      <c r="CQ4" s="33" t="s">
        <v>272</v>
      </c>
      <c r="CR4" s="33" t="s">
        <v>273</v>
      </c>
      <c r="CS4" s="33" t="s">
        <v>274</v>
      </c>
      <c r="CT4" s="33" t="s">
        <v>275</v>
      </c>
      <c r="CU4" s="33" t="s">
        <v>276</v>
      </c>
      <c r="CV4" s="33" t="s">
        <v>277</v>
      </c>
      <c r="CW4" s="33" t="s">
        <v>278</v>
      </c>
      <c r="CX4" s="33" t="s">
        <v>279</v>
      </c>
      <c r="CY4" s="33" t="s">
        <v>280</v>
      </c>
      <c r="CZ4" s="33" t="s">
        <v>281</v>
      </c>
      <c r="DA4" s="33" t="s">
        <v>282</v>
      </c>
      <c r="DB4" s="33" t="s">
        <v>283</v>
      </c>
      <c r="DC4" s="33" t="s">
        <v>284</v>
      </c>
      <c r="DD4" s="33" t="s">
        <v>285</v>
      </c>
      <c r="DE4" s="33" t="s">
        <v>286</v>
      </c>
      <c r="DF4" s="33" t="s">
        <v>287</v>
      </c>
      <c r="DG4" s="33" t="s">
        <v>288</v>
      </c>
      <c r="DH4" s="33" t="s">
        <v>289</v>
      </c>
      <c r="DI4" s="33" t="s">
        <v>265</v>
      </c>
      <c r="DJ4" s="33" t="s">
        <v>290</v>
      </c>
      <c r="DK4" s="33" t="s">
        <v>291</v>
      </c>
      <c r="DL4" s="34" t="s">
        <v>292</v>
      </c>
      <c r="DM4" s="33" t="s">
        <v>293</v>
      </c>
      <c r="DN4" s="33" t="s">
        <v>294</v>
      </c>
      <c r="DO4" s="36" t="s">
        <v>295</v>
      </c>
      <c r="DP4" s="37" t="s">
        <v>296</v>
      </c>
      <c r="DQ4" s="37" t="s">
        <v>297</v>
      </c>
      <c r="DR4" s="34" t="s">
        <v>298</v>
      </c>
      <c r="DS4" s="34" t="s">
        <v>299</v>
      </c>
      <c r="DT4" s="34" t="s">
        <v>300</v>
      </c>
      <c r="DU4" s="33" t="s">
        <v>301</v>
      </c>
      <c r="DV4" s="33" t="s">
        <v>302</v>
      </c>
      <c r="DW4" s="33" t="s">
        <v>303</v>
      </c>
      <c r="DX4" s="33" t="s">
        <v>304</v>
      </c>
      <c r="DY4" s="33" t="s">
        <v>305</v>
      </c>
      <c r="DZ4" s="33" t="s">
        <v>306</v>
      </c>
      <c r="EA4" s="33" t="s">
        <v>307</v>
      </c>
      <c r="EB4" s="33" t="s">
        <v>308</v>
      </c>
      <c r="EC4" s="33" t="s">
        <v>309</v>
      </c>
      <c r="ED4" s="33" t="s">
        <v>310</v>
      </c>
      <c r="EE4" s="33" t="s">
        <v>311</v>
      </c>
      <c r="EF4" s="33" t="s">
        <v>312</v>
      </c>
      <c r="EG4" s="33" t="s">
        <v>313</v>
      </c>
      <c r="EH4" s="33" t="s">
        <v>314</v>
      </c>
      <c r="EI4" s="33" t="s">
        <v>315</v>
      </c>
      <c r="EJ4" s="33" t="s">
        <v>316</v>
      </c>
      <c r="EK4" s="33" t="s">
        <v>317</v>
      </c>
      <c r="EL4" s="33" t="s">
        <v>318</v>
      </c>
      <c r="EM4" s="33" t="s">
        <v>319</v>
      </c>
      <c r="EN4" s="33" t="s">
        <v>320</v>
      </c>
      <c r="EO4" s="33" t="s">
        <v>321</v>
      </c>
      <c r="EP4" s="33" t="s">
        <v>322</v>
      </c>
      <c r="EQ4" s="33" t="s">
        <v>323</v>
      </c>
      <c r="ER4" s="33" t="s">
        <v>324</v>
      </c>
      <c r="ES4" s="33" t="s">
        <v>325</v>
      </c>
      <c r="ET4" s="33" t="s">
        <v>326</v>
      </c>
      <c r="EU4" s="33" t="s">
        <v>327</v>
      </c>
      <c r="EV4" s="33" t="s">
        <v>328</v>
      </c>
      <c r="EW4" s="33" t="s">
        <v>329</v>
      </c>
      <c r="EX4" s="33" t="s">
        <v>330</v>
      </c>
      <c r="EY4" s="33" t="s">
        <v>331</v>
      </c>
      <c r="EZ4" s="33" t="s">
        <v>332</v>
      </c>
      <c r="FA4" s="38"/>
    </row>
    <row r="5" spans="1:157" ht="51" x14ac:dyDescent="0.25">
      <c r="A5" s="10"/>
      <c r="B5" s="10"/>
      <c r="C5" s="23" t="s">
        <v>333</v>
      </c>
      <c r="D5" s="33" t="s">
        <v>334</v>
      </c>
      <c r="E5" s="33" t="s">
        <v>334</v>
      </c>
      <c r="F5" s="34" t="s">
        <v>334</v>
      </c>
      <c r="G5" s="33" t="s">
        <v>334</v>
      </c>
      <c r="H5" s="35" t="s">
        <v>335</v>
      </c>
      <c r="I5" s="33" t="s">
        <v>336</v>
      </c>
      <c r="J5" s="33" t="s">
        <v>335</v>
      </c>
      <c r="K5" s="33" t="s">
        <v>335</v>
      </c>
      <c r="L5" s="33" t="s">
        <v>337</v>
      </c>
      <c r="M5" s="33" t="s">
        <v>335</v>
      </c>
      <c r="N5" s="33" t="s">
        <v>337</v>
      </c>
      <c r="O5" s="33" t="s">
        <v>335</v>
      </c>
      <c r="P5" s="33" t="s">
        <v>335</v>
      </c>
      <c r="Q5" s="35" t="s">
        <v>41</v>
      </c>
      <c r="R5" s="33" t="s">
        <v>41</v>
      </c>
      <c r="S5" s="33" t="s">
        <v>338</v>
      </c>
      <c r="T5" s="33" t="s">
        <v>41</v>
      </c>
      <c r="U5" s="33" t="s">
        <v>338</v>
      </c>
      <c r="V5" s="33" t="s">
        <v>335</v>
      </c>
      <c r="W5" s="33" t="s">
        <v>12</v>
      </c>
      <c r="X5" s="33" t="s">
        <v>335</v>
      </c>
      <c r="Y5" s="33" t="s">
        <v>335</v>
      </c>
      <c r="Z5" s="33" t="s">
        <v>338</v>
      </c>
      <c r="AA5" s="40" t="s">
        <v>335</v>
      </c>
      <c r="AB5" s="33" t="s">
        <v>335</v>
      </c>
      <c r="AC5" s="33" t="s">
        <v>335</v>
      </c>
      <c r="AD5" s="33" t="s">
        <v>335</v>
      </c>
      <c r="AE5" s="33" t="s">
        <v>41</v>
      </c>
      <c r="AF5" s="33" t="s">
        <v>338</v>
      </c>
      <c r="AG5" s="33" t="s">
        <v>41</v>
      </c>
      <c r="AH5" s="33" t="s">
        <v>338</v>
      </c>
      <c r="AI5" s="33" t="s">
        <v>41</v>
      </c>
      <c r="AJ5" s="33" t="s">
        <v>338</v>
      </c>
      <c r="AK5" s="33" t="s">
        <v>41</v>
      </c>
      <c r="AL5" s="33" t="s">
        <v>338</v>
      </c>
      <c r="AM5" s="33" t="s">
        <v>41</v>
      </c>
      <c r="AN5" s="33" t="s">
        <v>338</v>
      </c>
      <c r="AO5" s="33" t="s">
        <v>41</v>
      </c>
      <c r="AP5" s="33" t="s">
        <v>338</v>
      </c>
      <c r="AQ5" s="33" t="s">
        <v>41</v>
      </c>
      <c r="AR5" s="33" t="s">
        <v>338</v>
      </c>
      <c r="AS5" s="33" t="s">
        <v>41</v>
      </c>
      <c r="AT5" s="33" t="s">
        <v>338</v>
      </c>
      <c r="AU5" s="33" t="s">
        <v>41</v>
      </c>
      <c r="AV5" s="33" t="s">
        <v>338</v>
      </c>
      <c r="AW5" s="33" t="s">
        <v>41</v>
      </c>
      <c r="AX5" s="33" t="s">
        <v>338</v>
      </c>
      <c r="AY5" s="33" t="s">
        <v>41</v>
      </c>
      <c r="AZ5" s="33" t="s">
        <v>338</v>
      </c>
      <c r="BA5" s="33" t="s">
        <v>339</v>
      </c>
      <c r="BB5" s="33"/>
      <c r="BC5" s="33" t="s">
        <v>339</v>
      </c>
      <c r="BD5" s="33" t="s">
        <v>41</v>
      </c>
      <c r="BE5" s="33" t="s">
        <v>338</v>
      </c>
      <c r="BF5" s="33" t="s">
        <v>340</v>
      </c>
      <c r="BG5" s="33" t="s">
        <v>338</v>
      </c>
      <c r="BH5" s="33" t="s">
        <v>341</v>
      </c>
      <c r="BI5" s="33" t="s">
        <v>341</v>
      </c>
      <c r="BJ5" s="33" t="s">
        <v>340</v>
      </c>
      <c r="BK5" s="33" t="s">
        <v>338</v>
      </c>
      <c r="BL5" s="33" t="s">
        <v>340</v>
      </c>
      <c r="BM5" s="33" t="s">
        <v>338</v>
      </c>
      <c r="BN5" s="33" t="s">
        <v>340</v>
      </c>
      <c r="BO5" s="33" t="s">
        <v>338</v>
      </c>
      <c r="BP5" s="33" t="s">
        <v>340</v>
      </c>
      <c r="BQ5" s="33" t="s">
        <v>338</v>
      </c>
      <c r="BR5" s="33" t="s">
        <v>340</v>
      </c>
      <c r="BS5" s="33" t="s">
        <v>338</v>
      </c>
      <c r="BT5" s="33" t="s">
        <v>340</v>
      </c>
      <c r="BU5" s="33" t="s">
        <v>338</v>
      </c>
      <c r="BV5" s="33" t="s">
        <v>340</v>
      </c>
      <c r="BW5" s="33" t="s">
        <v>338</v>
      </c>
      <c r="BX5" s="33" t="s">
        <v>340</v>
      </c>
      <c r="BY5" s="33" t="s">
        <v>338</v>
      </c>
      <c r="BZ5" s="33" t="s">
        <v>340</v>
      </c>
      <c r="CA5" s="33" t="s">
        <v>338</v>
      </c>
      <c r="CB5" s="33" t="s">
        <v>340</v>
      </c>
      <c r="CC5" s="33" t="s">
        <v>338</v>
      </c>
      <c r="CD5" s="33" t="s">
        <v>340</v>
      </c>
      <c r="CE5" s="33" t="s">
        <v>338</v>
      </c>
      <c r="CF5" s="33" t="s">
        <v>342</v>
      </c>
      <c r="CG5" s="33" t="s">
        <v>342</v>
      </c>
      <c r="CH5" s="33" t="s">
        <v>342</v>
      </c>
      <c r="CI5" s="33" t="s">
        <v>342</v>
      </c>
      <c r="CJ5" s="33" t="s">
        <v>342</v>
      </c>
      <c r="CK5" s="33" t="s">
        <v>342</v>
      </c>
      <c r="CL5" s="33" t="s">
        <v>343</v>
      </c>
      <c r="CM5" s="33" t="s">
        <v>343</v>
      </c>
      <c r="CN5" s="33" t="s">
        <v>342</v>
      </c>
      <c r="CO5" s="33" t="s">
        <v>342</v>
      </c>
      <c r="CP5" s="33" t="s">
        <v>342</v>
      </c>
      <c r="CQ5" s="33" t="s">
        <v>338</v>
      </c>
      <c r="CR5" s="33" t="s">
        <v>338</v>
      </c>
      <c r="CS5" s="33" t="s">
        <v>342</v>
      </c>
      <c r="CT5" s="33" t="s">
        <v>342</v>
      </c>
      <c r="CU5" s="33" t="s">
        <v>342</v>
      </c>
      <c r="CV5" s="33" t="s">
        <v>338</v>
      </c>
      <c r="CW5" s="33" t="s">
        <v>342</v>
      </c>
      <c r="CX5" s="33" t="s">
        <v>338</v>
      </c>
      <c r="CY5" s="33" t="s">
        <v>342</v>
      </c>
      <c r="CZ5" s="33" t="s">
        <v>338</v>
      </c>
      <c r="DA5" s="33" t="s">
        <v>342</v>
      </c>
      <c r="DB5" s="33" t="s">
        <v>338</v>
      </c>
      <c r="DC5" s="33" t="s">
        <v>342</v>
      </c>
      <c r="DD5" s="33" t="s">
        <v>338</v>
      </c>
      <c r="DE5" s="33" t="s">
        <v>342</v>
      </c>
      <c r="DF5" s="33" t="s">
        <v>338</v>
      </c>
      <c r="DG5" s="33" t="s">
        <v>342</v>
      </c>
      <c r="DH5" s="33" t="s">
        <v>338</v>
      </c>
      <c r="DI5" s="33" t="s">
        <v>342</v>
      </c>
      <c r="DJ5" s="33" t="s">
        <v>342</v>
      </c>
      <c r="DK5" s="33" t="s">
        <v>342</v>
      </c>
      <c r="DL5" s="35" t="s">
        <v>338</v>
      </c>
      <c r="DM5" s="34" t="s">
        <v>338</v>
      </c>
      <c r="DN5" s="33" t="s">
        <v>342</v>
      </c>
      <c r="DO5" s="36" t="s">
        <v>335</v>
      </c>
      <c r="DP5" s="34" t="s">
        <v>342</v>
      </c>
      <c r="DQ5" s="36" t="s">
        <v>335</v>
      </c>
      <c r="DR5" s="34" t="s">
        <v>344</v>
      </c>
      <c r="DS5" s="36" t="s">
        <v>335</v>
      </c>
      <c r="DT5" s="36" t="s">
        <v>335</v>
      </c>
      <c r="DU5" s="33" t="s">
        <v>342</v>
      </c>
      <c r="DV5" s="33" t="s">
        <v>342</v>
      </c>
      <c r="DW5" s="33" t="s">
        <v>342</v>
      </c>
      <c r="DX5" s="33" t="s">
        <v>342</v>
      </c>
      <c r="DY5" s="33" t="s">
        <v>342</v>
      </c>
      <c r="DZ5" s="33" t="s">
        <v>342</v>
      </c>
      <c r="EA5" s="33" t="s">
        <v>342</v>
      </c>
      <c r="EB5" s="33" t="s">
        <v>342</v>
      </c>
      <c r="EC5" s="33" t="s">
        <v>342</v>
      </c>
      <c r="ED5" s="36" t="s">
        <v>335</v>
      </c>
      <c r="EE5" s="36" t="s">
        <v>335</v>
      </c>
      <c r="EF5" s="36" t="s">
        <v>335</v>
      </c>
      <c r="EG5" s="36" t="s">
        <v>335</v>
      </c>
      <c r="EH5" s="33" t="s">
        <v>335</v>
      </c>
      <c r="EI5" s="33" t="s">
        <v>335</v>
      </c>
      <c r="EJ5" s="33" t="s">
        <v>335</v>
      </c>
      <c r="EK5" s="33" t="s">
        <v>335</v>
      </c>
      <c r="EL5" s="33" t="s">
        <v>22</v>
      </c>
      <c r="EM5" s="33" t="s">
        <v>22</v>
      </c>
      <c r="EN5" s="33" t="s">
        <v>345</v>
      </c>
      <c r="EO5" s="33" t="s">
        <v>345</v>
      </c>
      <c r="EP5" s="33" t="s">
        <v>345</v>
      </c>
      <c r="EQ5" s="33" t="s">
        <v>345</v>
      </c>
      <c r="ER5" s="33" t="s">
        <v>346</v>
      </c>
      <c r="ES5" s="33" t="s">
        <v>24</v>
      </c>
      <c r="ET5" s="33" t="s">
        <v>335</v>
      </c>
      <c r="EU5" s="33" t="s">
        <v>22</v>
      </c>
      <c r="EV5" s="33" t="s">
        <v>25</v>
      </c>
      <c r="EW5" s="33" t="s">
        <v>25</v>
      </c>
      <c r="EX5" s="33" t="s">
        <v>347</v>
      </c>
      <c r="EY5" s="33" t="s">
        <v>25</v>
      </c>
      <c r="EZ5" s="33" t="s">
        <v>335</v>
      </c>
      <c r="FA5" s="38"/>
    </row>
    <row r="6" spans="1:157" ht="102" x14ac:dyDescent="0.25">
      <c r="A6" s="10"/>
      <c r="B6" s="10"/>
      <c r="C6" s="23" t="s">
        <v>348</v>
      </c>
      <c r="D6" s="33" t="s">
        <v>349</v>
      </c>
      <c r="E6" s="33" t="s">
        <v>350</v>
      </c>
      <c r="F6" s="34" t="s">
        <v>350</v>
      </c>
      <c r="G6" s="33" t="s">
        <v>351</v>
      </c>
      <c r="H6" s="35" t="s">
        <v>352</v>
      </c>
      <c r="I6" s="33" t="s">
        <v>352</v>
      </c>
      <c r="J6" s="33" t="s">
        <v>353</v>
      </c>
      <c r="K6" s="33" t="s">
        <v>353</v>
      </c>
      <c r="L6" s="33" t="s">
        <v>35</v>
      </c>
      <c r="M6" s="33" t="s">
        <v>353</v>
      </c>
      <c r="N6" s="33" t="s">
        <v>37</v>
      </c>
      <c r="O6" s="33" t="s">
        <v>353</v>
      </c>
      <c r="P6" s="33" t="s">
        <v>353</v>
      </c>
      <c r="Q6" s="35" t="s">
        <v>354</v>
      </c>
      <c r="R6" s="33" t="s">
        <v>354</v>
      </c>
      <c r="S6" s="33" t="s">
        <v>355</v>
      </c>
      <c r="T6" s="33" t="s">
        <v>354</v>
      </c>
      <c r="U6" s="33" t="s">
        <v>355</v>
      </c>
      <c r="V6" s="33" t="s">
        <v>354</v>
      </c>
      <c r="W6" s="33" t="s">
        <v>356</v>
      </c>
      <c r="X6" s="33" t="s">
        <v>356</v>
      </c>
      <c r="Y6" s="33" t="s">
        <v>356</v>
      </c>
      <c r="Z6" s="33" t="s">
        <v>356</v>
      </c>
      <c r="AA6" s="34" t="s">
        <v>356</v>
      </c>
      <c r="AB6" s="33" t="s">
        <v>354</v>
      </c>
      <c r="AC6" s="33" t="s">
        <v>354</v>
      </c>
      <c r="AD6" s="33" t="s">
        <v>356</v>
      </c>
      <c r="AE6" s="33" t="s">
        <v>356</v>
      </c>
      <c r="AF6" s="33" t="s">
        <v>355</v>
      </c>
      <c r="AG6" s="33" t="s">
        <v>356</v>
      </c>
      <c r="AH6" s="33" t="s">
        <v>355</v>
      </c>
      <c r="AI6" s="33" t="s">
        <v>356</v>
      </c>
      <c r="AJ6" s="33" t="s">
        <v>355</v>
      </c>
      <c r="AK6" s="33" t="s">
        <v>356</v>
      </c>
      <c r="AL6" s="33" t="s">
        <v>355</v>
      </c>
      <c r="AM6" s="33" t="s">
        <v>356</v>
      </c>
      <c r="AN6" s="33" t="s">
        <v>355</v>
      </c>
      <c r="AO6" s="33" t="s">
        <v>356</v>
      </c>
      <c r="AP6" s="33" t="s">
        <v>355</v>
      </c>
      <c r="AQ6" s="33" t="s">
        <v>356</v>
      </c>
      <c r="AR6" s="33" t="s">
        <v>355</v>
      </c>
      <c r="AS6" s="33" t="s">
        <v>356</v>
      </c>
      <c r="AT6" s="33" t="s">
        <v>355</v>
      </c>
      <c r="AU6" s="33" t="s">
        <v>356</v>
      </c>
      <c r="AV6" s="33" t="s">
        <v>355</v>
      </c>
      <c r="AW6" s="33" t="s">
        <v>356</v>
      </c>
      <c r="AX6" s="33" t="s">
        <v>355</v>
      </c>
      <c r="AY6" s="33" t="s">
        <v>356</v>
      </c>
      <c r="AZ6" s="33" t="s">
        <v>355</v>
      </c>
      <c r="BA6" s="41" t="s">
        <v>354</v>
      </c>
      <c r="BB6" s="41" t="s">
        <v>357</v>
      </c>
      <c r="BC6" s="41" t="s">
        <v>354</v>
      </c>
      <c r="BD6" s="33" t="s">
        <v>356</v>
      </c>
      <c r="BE6" s="33" t="s">
        <v>356</v>
      </c>
      <c r="BF6" s="33" t="s">
        <v>356</v>
      </c>
      <c r="BG6" s="33" t="s">
        <v>356</v>
      </c>
      <c r="BH6" s="33" t="s">
        <v>352</v>
      </c>
      <c r="BI6" s="33" t="s">
        <v>352</v>
      </c>
      <c r="BJ6" s="33" t="s">
        <v>356</v>
      </c>
      <c r="BK6" s="33" t="s">
        <v>356</v>
      </c>
      <c r="BL6" s="33" t="s">
        <v>356</v>
      </c>
      <c r="BM6" s="33" t="s">
        <v>356</v>
      </c>
      <c r="BN6" s="33" t="s">
        <v>356</v>
      </c>
      <c r="BO6" s="33" t="s">
        <v>356</v>
      </c>
      <c r="BP6" s="33" t="s">
        <v>356</v>
      </c>
      <c r="BQ6" s="33" t="s">
        <v>356</v>
      </c>
      <c r="BR6" s="33" t="s">
        <v>356</v>
      </c>
      <c r="BS6" s="33" t="s">
        <v>356</v>
      </c>
      <c r="BT6" s="33" t="s">
        <v>356</v>
      </c>
      <c r="BU6" s="33" t="s">
        <v>356</v>
      </c>
      <c r="BV6" s="33" t="s">
        <v>356</v>
      </c>
      <c r="BW6" s="33" t="s">
        <v>356</v>
      </c>
      <c r="BX6" s="33" t="s">
        <v>356</v>
      </c>
      <c r="BY6" s="33" t="s">
        <v>356</v>
      </c>
      <c r="BZ6" s="33" t="s">
        <v>356</v>
      </c>
      <c r="CA6" s="33" t="s">
        <v>356</v>
      </c>
      <c r="CB6" s="33" t="s">
        <v>356</v>
      </c>
      <c r="CC6" s="33" t="s">
        <v>356</v>
      </c>
      <c r="CD6" s="33" t="s">
        <v>356</v>
      </c>
      <c r="CE6" s="33" t="s">
        <v>356</v>
      </c>
      <c r="CF6" s="33" t="s">
        <v>358</v>
      </c>
      <c r="CG6" s="33" t="s">
        <v>359</v>
      </c>
      <c r="CH6" s="33" t="s">
        <v>360</v>
      </c>
      <c r="CI6" s="33" t="s">
        <v>361</v>
      </c>
      <c r="CJ6" s="33" t="s">
        <v>362</v>
      </c>
      <c r="CK6" s="33" t="s">
        <v>363</v>
      </c>
      <c r="CL6" s="33" t="s">
        <v>355</v>
      </c>
      <c r="CM6" s="33" t="s">
        <v>355</v>
      </c>
      <c r="CN6" s="33" t="s">
        <v>363</v>
      </c>
      <c r="CO6" s="33" t="s">
        <v>363</v>
      </c>
      <c r="CP6" s="33" t="s">
        <v>363</v>
      </c>
      <c r="CQ6" s="33" t="s">
        <v>355</v>
      </c>
      <c r="CR6" s="33" t="s">
        <v>355</v>
      </c>
      <c r="CS6" s="33" t="s">
        <v>355</v>
      </c>
      <c r="CT6" s="33" t="s">
        <v>355</v>
      </c>
      <c r="CU6" s="33" t="s">
        <v>364</v>
      </c>
      <c r="CV6" s="33" t="s">
        <v>364</v>
      </c>
      <c r="CW6" s="33" t="s">
        <v>364</v>
      </c>
      <c r="CX6" s="33" t="s">
        <v>364</v>
      </c>
      <c r="CY6" s="33" t="s">
        <v>364</v>
      </c>
      <c r="CZ6" s="33" t="s">
        <v>364</v>
      </c>
      <c r="DA6" s="33" t="s">
        <v>364</v>
      </c>
      <c r="DB6" s="33" t="s">
        <v>364</v>
      </c>
      <c r="DC6" s="33" t="s">
        <v>364</v>
      </c>
      <c r="DD6" s="33" t="s">
        <v>364</v>
      </c>
      <c r="DE6" s="33" t="s">
        <v>364</v>
      </c>
      <c r="DF6" s="33" t="s">
        <v>364</v>
      </c>
      <c r="DG6" s="33" t="s">
        <v>364</v>
      </c>
      <c r="DH6" s="33" t="s">
        <v>364</v>
      </c>
      <c r="DI6" s="33" t="s">
        <v>364</v>
      </c>
      <c r="DJ6" s="33" t="s">
        <v>364</v>
      </c>
      <c r="DK6" s="33" t="s">
        <v>364</v>
      </c>
      <c r="DL6" s="35" t="s">
        <v>355</v>
      </c>
      <c r="DM6" s="34" t="s">
        <v>355</v>
      </c>
      <c r="DN6" s="33" t="s">
        <v>356</v>
      </c>
      <c r="DO6" s="42" t="s">
        <v>353</v>
      </c>
      <c r="DP6" s="43" t="s">
        <v>353</v>
      </c>
      <c r="DQ6" s="43" t="s">
        <v>353</v>
      </c>
      <c r="DR6" s="43" t="s">
        <v>365</v>
      </c>
      <c r="DS6" s="43" t="s">
        <v>365</v>
      </c>
      <c r="DT6" s="41" t="s">
        <v>365</v>
      </c>
      <c r="DU6" s="33" t="s">
        <v>366</v>
      </c>
      <c r="DV6" s="33" t="s">
        <v>366</v>
      </c>
      <c r="DW6" s="33" t="s">
        <v>366</v>
      </c>
      <c r="DX6" s="33" t="s">
        <v>366</v>
      </c>
      <c r="DY6" s="33" t="s">
        <v>366</v>
      </c>
      <c r="DZ6" s="33" t="s">
        <v>366</v>
      </c>
      <c r="EA6" s="33" t="s">
        <v>366</v>
      </c>
      <c r="EB6" s="33" t="s">
        <v>366</v>
      </c>
      <c r="EC6" s="33" t="s">
        <v>366</v>
      </c>
      <c r="ED6" s="33" t="s">
        <v>365</v>
      </c>
      <c r="EE6" s="33" t="s">
        <v>365</v>
      </c>
      <c r="EF6" s="33" t="s">
        <v>365</v>
      </c>
      <c r="EG6" s="33" t="s">
        <v>365</v>
      </c>
      <c r="EH6" s="33" t="s">
        <v>367</v>
      </c>
      <c r="EI6" s="33" t="s">
        <v>367</v>
      </c>
      <c r="EJ6" s="33" t="s">
        <v>368</v>
      </c>
      <c r="EK6" s="33" t="s">
        <v>367</v>
      </c>
      <c r="EL6" s="33" t="s">
        <v>352</v>
      </c>
      <c r="EM6" s="33" t="s">
        <v>352</v>
      </c>
      <c r="EN6" s="33" t="s">
        <v>352</v>
      </c>
      <c r="EO6" s="33" t="s">
        <v>352</v>
      </c>
      <c r="EP6" s="33" t="s">
        <v>352</v>
      </c>
      <c r="EQ6" s="33" t="s">
        <v>352</v>
      </c>
      <c r="ER6" s="33" t="s">
        <v>352</v>
      </c>
      <c r="ES6" s="33" t="s">
        <v>369</v>
      </c>
      <c r="ET6" s="33" t="s">
        <v>369</v>
      </c>
      <c r="EU6" s="33" t="s">
        <v>352</v>
      </c>
      <c r="EV6" s="33" t="s">
        <v>352</v>
      </c>
      <c r="EW6" s="33" t="s">
        <v>355</v>
      </c>
      <c r="EX6" s="33" t="s">
        <v>365</v>
      </c>
      <c r="EY6" s="33" t="s">
        <v>365</v>
      </c>
      <c r="EZ6" s="33" t="s">
        <v>352</v>
      </c>
      <c r="FA6" s="44"/>
    </row>
    <row r="7" spans="1:157" s="72" customFormat="1" ht="12.75" x14ac:dyDescent="0.2">
      <c r="A7" s="45" t="s">
        <v>370</v>
      </c>
      <c r="B7" s="46" t="s">
        <v>371</v>
      </c>
      <c r="C7" s="47"/>
      <c r="D7" s="48">
        <v>1321452.93284225</v>
      </c>
      <c r="E7" s="48">
        <v>901320</v>
      </c>
      <c r="F7" s="48">
        <v>889519</v>
      </c>
      <c r="G7" s="49">
        <f t="shared" ref="G7:G38" si="0">(D7/Q7)</f>
        <v>48942.701216379632</v>
      </c>
      <c r="H7" s="50" t="s">
        <v>372</v>
      </c>
      <c r="I7" s="50" t="s">
        <v>373</v>
      </c>
      <c r="J7" s="51" t="s">
        <v>374</v>
      </c>
      <c r="K7" s="51" t="s">
        <v>375</v>
      </c>
      <c r="L7" s="52" t="s">
        <v>376</v>
      </c>
      <c r="M7" s="51" t="s">
        <v>377</v>
      </c>
      <c r="N7" s="52">
        <v>6474</v>
      </c>
      <c r="O7" s="53" t="s">
        <v>378</v>
      </c>
      <c r="P7" s="53" t="s">
        <v>378</v>
      </c>
      <c r="Q7" s="50">
        <v>27</v>
      </c>
      <c r="R7" s="50">
        <v>18</v>
      </c>
      <c r="S7" s="54">
        <f t="shared" ref="S7:S38" si="1">(R7/Q7)</f>
        <v>0.66666666666666663</v>
      </c>
      <c r="T7" s="50">
        <v>9</v>
      </c>
      <c r="U7" s="54">
        <f t="shared" ref="U7:U38" si="2">(T7/Q7)</f>
        <v>0.33333333333333331</v>
      </c>
      <c r="V7" s="55">
        <v>17</v>
      </c>
      <c r="W7" s="52">
        <v>7</v>
      </c>
      <c r="X7" s="53" t="s">
        <v>379</v>
      </c>
      <c r="Y7" s="56" t="s">
        <v>380</v>
      </c>
      <c r="Z7" s="54">
        <f>(13/27)</f>
        <v>0.48148148148148145</v>
      </c>
      <c r="AA7" s="57" t="s">
        <v>381</v>
      </c>
      <c r="AB7" s="58" t="s">
        <v>382</v>
      </c>
      <c r="AC7" s="59">
        <v>94</v>
      </c>
      <c r="AD7" s="51" t="s">
        <v>383</v>
      </c>
      <c r="AE7" s="52">
        <v>6</v>
      </c>
      <c r="AF7" s="54">
        <f t="shared" ref="AF7:AF38" si="3">(AE7/Q7)</f>
        <v>0.22222222222222221</v>
      </c>
      <c r="AG7" s="52">
        <v>13</v>
      </c>
      <c r="AH7" s="54">
        <f t="shared" ref="AH7:AH38" si="4">(AG7/Q7)</f>
        <v>0.48148148148148145</v>
      </c>
      <c r="AI7" s="52">
        <v>1</v>
      </c>
      <c r="AJ7" s="54">
        <f t="shared" ref="AJ7:AJ38" si="5">(AI7/Q7)</f>
        <v>3.7037037037037035E-2</v>
      </c>
      <c r="AK7" s="52">
        <v>2</v>
      </c>
      <c r="AL7" s="54">
        <f t="shared" ref="AL7:AL38" si="6">(AK7/Q7)</f>
        <v>7.407407407407407E-2</v>
      </c>
      <c r="AM7" s="52">
        <v>1</v>
      </c>
      <c r="AN7" s="54">
        <f t="shared" ref="AN7:AN38" si="7">(AM7/Q7)</f>
        <v>3.7037037037037035E-2</v>
      </c>
      <c r="AO7" s="52">
        <v>0</v>
      </c>
      <c r="AP7" s="54">
        <f t="shared" ref="AP7:AP38" si="8">(AO7/Q7)</f>
        <v>0</v>
      </c>
      <c r="AQ7" s="52">
        <v>3</v>
      </c>
      <c r="AR7" s="54">
        <f t="shared" ref="AR7:AR38" si="9">(AQ7/Q7)</f>
        <v>0.1111111111111111</v>
      </c>
      <c r="AS7" s="52">
        <v>0</v>
      </c>
      <c r="AT7" s="54">
        <f t="shared" ref="AT7:AT38" si="10">(AS7/Q7)</f>
        <v>0</v>
      </c>
      <c r="AU7" s="52">
        <v>1</v>
      </c>
      <c r="AV7" s="54">
        <f t="shared" ref="AV7:AV38" si="11">(AU7/Q7)</f>
        <v>3.7037037037037035E-2</v>
      </c>
      <c r="AW7" s="52">
        <v>0</v>
      </c>
      <c r="AX7" s="54">
        <f t="shared" ref="AX7:AX38" si="12">(AW7/Q7)</f>
        <v>0</v>
      </c>
      <c r="AY7" s="52">
        <v>0</v>
      </c>
      <c r="AZ7" s="54">
        <f t="shared" ref="AZ7:AZ38" si="13">(AY7/Q7)</f>
        <v>0</v>
      </c>
      <c r="BA7" s="50">
        <v>6</v>
      </c>
      <c r="BB7" s="60">
        <v>18</v>
      </c>
      <c r="BC7" s="50">
        <v>2016</v>
      </c>
      <c r="BD7" s="52">
        <v>14</v>
      </c>
      <c r="BE7" s="54">
        <f t="shared" ref="BE7:BE38" si="14">(BD7/Q7)</f>
        <v>0.51851851851851849</v>
      </c>
      <c r="BF7" s="52">
        <v>13</v>
      </c>
      <c r="BG7" s="54">
        <f t="shared" ref="BG7:BG38" si="15">(BF7/Q7)</f>
        <v>0.48148148148148145</v>
      </c>
      <c r="BH7" s="57" t="s">
        <v>384</v>
      </c>
      <c r="BI7" s="57" t="s">
        <v>384</v>
      </c>
      <c r="BJ7" s="52">
        <v>4</v>
      </c>
      <c r="BK7" s="61">
        <f t="shared" ref="BK7:BK38" si="16">(BJ7/AE7)</f>
        <v>0.66666666666666663</v>
      </c>
      <c r="BL7" s="52">
        <v>6</v>
      </c>
      <c r="BM7" s="61">
        <f t="shared" ref="BM7:BM38" si="17">(BL7/AG7)</f>
        <v>0.46153846153846156</v>
      </c>
      <c r="BN7" s="52">
        <v>0</v>
      </c>
      <c r="BO7" s="61">
        <f t="shared" ref="BO7:BO13" si="18">(BN7/AI7)</f>
        <v>0</v>
      </c>
      <c r="BP7" s="52">
        <v>1</v>
      </c>
      <c r="BQ7" s="61">
        <f>(BP7/AK7)</f>
        <v>0.5</v>
      </c>
      <c r="BR7" s="52">
        <v>0</v>
      </c>
      <c r="BS7" s="61">
        <f t="shared" ref="BS7:BS13" si="19">(BR7/AM7)</f>
        <v>0</v>
      </c>
      <c r="BT7" s="52">
        <v>0</v>
      </c>
      <c r="BU7" s="61" t="s">
        <v>385</v>
      </c>
      <c r="BV7" s="52">
        <v>2</v>
      </c>
      <c r="BW7" s="61">
        <f>(BV7/AQ7)</f>
        <v>0.66666666666666663</v>
      </c>
      <c r="BX7" s="52">
        <v>0</v>
      </c>
      <c r="BY7" s="61" t="s">
        <v>385</v>
      </c>
      <c r="BZ7" s="52">
        <v>0</v>
      </c>
      <c r="CA7" s="61">
        <f>(BZ7/AU7)</f>
        <v>0</v>
      </c>
      <c r="CB7" s="52">
        <v>0</v>
      </c>
      <c r="CC7" s="61" t="s">
        <v>385</v>
      </c>
      <c r="CD7" s="52">
        <v>0</v>
      </c>
      <c r="CE7" s="61" t="s">
        <v>385</v>
      </c>
      <c r="CF7" s="62">
        <v>167771000</v>
      </c>
      <c r="CG7" s="62">
        <v>170971000</v>
      </c>
      <c r="CH7" s="62">
        <v>170171000</v>
      </c>
      <c r="CI7" s="62">
        <v>171144000</v>
      </c>
      <c r="CJ7" s="62">
        <v>172144000</v>
      </c>
      <c r="CK7" s="62">
        <v>173524000</v>
      </c>
      <c r="CL7" s="63">
        <f t="shared" ref="CL7:CL20" si="20">(((CK7/122.515)*100) - ((CF7/103.551)*100))/((CF7/103.551)*100)</f>
        <v>-0.12580626441159423</v>
      </c>
      <c r="CM7" s="63">
        <f t="shared" ref="CM7:CM21" si="21">(((CK7/122.515)*100) - ((CJ7/118.532)*100))/((CJ7/118.532)*100)</f>
        <v>-2.4754380870874518E-2</v>
      </c>
      <c r="CN7" s="62">
        <v>19417341000</v>
      </c>
      <c r="CO7" s="62">
        <v>202273000</v>
      </c>
      <c r="CP7" s="49">
        <v>28749000</v>
      </c>
      <c r="CQ7" s="54">
        <f>(CP7/CO7)</f>
        <v>0.14212969600490427</v>
      </c>
      <c r="CR7" s="64">
        <f t="shared" ref="CR7:CR21" si="22">(CK7/CN7)</f>
        <v>8.9365480062383405E-3</v>
      </c>
      <c r="CS7" s="62">
        <f t="shared" ref="CS7:CS21" si="23">(CK7/Q7)</f>
        <v>6426814.8148148144</v>
      </c>
      <c r="CT7" s="62">
        <f t="shared" ref="CT7:CT21" si="24">(CK7/D7)</f>
        <v>131.31303861634748</v>
      </c>
      <c r="CU7" s="49">
        <v>85211784</v>
      </c>
      <c r="CV7" s="54">
        <f>(CU7/DK7)</f>
        <v>0.45757702695022323</v>
      </c>
      <c r="CW7" s="49">
        <v>4828475</v>
      </c>
      <c r="CX7" s="54">
        <f>(CW7/DK7)</f>
        <v>2.5928329762506547E-2</v>
      </c>
      <c r="CY7" s="49">
        <v>22216781</v>
      </c>
      <c r="CZ7" s="54">
        <f>(CY7/DK7)</f>
        <v>0.11930144073012493</v>
      </c>
      <c r="DA7" s="49">
        <v>69775099</v>
      </c>
      <c r="DB7" s="54">
        <f>(DA7/DK7)</f>
        <v>0.3746838859233072</v>
      </c>
      <c r="DC7" s="49">
        <v>4191773</v>
      </c>
      <c r="DD7" s="54">
        <f>(DC7/DK7)</f>
        <v>2.2509316633838088E-2</v>
      </c>
      <c r="DE7" s="49">
        <v>0</v>
      </c>
      <c r="DF7" s="54">
        <f>(DE7/DK7)</f>
        <v>0</v>
      </c>
      <c r="DG7" s="65">
        <v>0</v>
      </c>
      <c r="DH7" s="66">
        <f>(DG7/DK7)</f>
        <v>0</v>
      </c>
      <c r="DI7" s="49">
        <v>172144000</v>
      </c>
      <c r="DJ7" s="49">
        <v>188237965</v>
      </c>
      <c r="DK7" s="49">
        <v>186223912</v>
      </c>
      <c r="DL7" s="54">
        <f>(DJ7/DI7)-1</f>
        <v>9.3491292173993878E-2</v>
      </c>
      <c r="DM7" s="67">
        <f>(DK7/DI7)-1</f>
        <v>8.179147690305788E-2</v>
      </c>
      <c r="DN7" s="49">
        <v>65801.039999999994</v>
      </c>
      <c r="DO7" s="65" t="s">
        <v>386</v>
      </c>
      <c r="DP7" s="65">
        <v>48791.94</v>
      </c>
      <c r="DQ7" s="68" t="s">
        <v>387</v>
      </c>
      <c r="DR7" s="69" t="s">
        <v>388</v>
      </c>
      <c r="DS7" s="69" t="s">
        <v>388</v>
      </c>
      <c r="DT7" s="69" t="s">
        <v>388</v>
      </c>
      <c r="DU7" s="49">
        <v>1000000</v>
      </c>
      <c r="DV7" s="49">
        <v>1677192</v>
      </c>
      <c r="DW7" s="49">
        <v>1796940</v>
      </c>
      <c r="DX7" s="49">
        <v>890806</v>
      </c>
      <c r="DY7" s="49">
        <v>0</v>
      </c>
      <c r="DZ7" s="49">
        <v>14006941</v>
      </c>
      <c r="EA7" s="49">
        <v>0</v>
      </c>
      <c r="EB7" s="49">
        <v>0</v>
      </c>
      <c r="EC7" s="49">
        <v>0</v>
      </c>
      <c r="ED7" s="52" t="s">
        <v>388</v>
      </c>
      <c r="EE7" s="52" t="s">
        <v>388</v>
      </c>
      <c r="EF7" s="52" t="s">
        <v>388</v>
      </c>
      <c r="EG7" s="52" t="s">
        <v>388</v>
      </c>
      <c r="EH7" s="53" t="s">
        <v>389</v>
      </c>
      <c r="EI7" s="55">
        <v>24</v>
      </c>
      <c r="EJ7" s="70" t="s">
        <v>390</v>
      </c>
      <c r="EK7" s="60">
        <v>120</v>
      </c>
      <c r="EL7" s="52">
        <v>37</v>
      </c>
      <c r="EM7" s="52">
        <v>0</v>
      </c>
      <c r="EN7" s="52">
        <v>256</v>
      </c>
      <c r="EO7" s="52">
        <v>28</v>
      </c>
      <c r="EP7" s="52">
        <v>0</v>
      </c>
      <c r="EQ7" s="52">
        <v>22</v>
      </c>
      <c r="ER7" s="52">
        <v>18</v>
      </c>
      <c r="ES7" s="50">
        <v>26</v>
      </c>
      <c r="ET7" s="55">
        <v>64</v>
      </c>
      <c r="EU7" s="52">
        <v>47</v>
      </c>
      <c r="EV7" s="49">
        <v>179</v>
      </c>
      <c r="EW7" s="71">
        <f t="shared" ref="EW7:EW14" si="25">(EV7/Q7)</f>
        <v>6.6296296296296298</v>
      </c>
      <c r="EX7" s="52">
        <v>214</v>
      </c>
      <c r="EY7" s="52">
        <v>3</v>
      </c>
      <c r="EZ7" s="52" t="s">
        <v>391</v>
      </c>
    </row>
    <row r="8" spans="1:157" x14ac:dyDescent="0.25">
      <c r="A8" s="45" t="s">
        <v>392</v>
      </c>
      <c r="B8" s="46" t="s">
        <v>393</v>
      </c>
      <c r="C8" s="47"/>
      <c r="D8" s="48">
        <v>3584604.8971474599</v>
      </c>
      <c r="E8" s="48">
        <v>2602763</v>
      </c>
      <c r="F8" s="48">
        <v>2566505</v>
      </c>
      <c r="G8" s="65">
        <f t="shared" si="0"/>
        <v>143384.1958858984</v>
      </c>
      <c r="H8" s="73" t="s">
        <v>394</v>
      </c>
      <c r="I8" s="73" t="s">
        <v>395</v>
      </c>
      <c r="J8" s="74" t="s">
        <v>396</v>
      </c>
      <c r="K8" s="74" t="s">
        <v>375</v>
      </c>
      <c r="L8" s="69" t="s">
        <v>376</v>
      </c>
      <c r="M8" s="74" t="s">
        <v>397</v>
      </c>
      <c r="N8" s="69">
        <v>7963</v>
      </c>
      <c r="O8" s="75" t="s">
        <v>398</v>
      </c>
      <c r="P8" s="75" t="s">
        <v>399</v>
      </c>
      <c r="Q8" s="76">
        <v>25</v>
      </c>
      <c r="R8" s="76">
        <v>17</v>
      </c>
      <c r="S8" s="66">
        <f t="shared" si="1"/>
        <v>0.68</v>
      </c>
      <c r="T8" s="76">
        <v>8</v>
      </c>
      <c r="U8" s="66">
        <f t="shared" si="2"/>
        <v>0.32</v>
      </c>
      <c r="V8" s="77">
        <v>14</v>
      </c>
      <c r="W8" s="69">
        <v>8</v>
      </c>
      <c r="X8" s="75" t="s">
        <v>400</v>
      </c>
      <c r="Y8" s="56" t="s">
        <v>380</v>
      </c>
      <c r="Z8" s="66">
        <f>(13/25)</f>
        <v>0.52</v>
      </c>
      <c r="AA8" s="56" t="s">
        <v>401</v>
      </c>
      <c r="AB8" s="58" t="s">
        <v>382</v>
      </c>
      <c r="AC8" s="78">
        <v>112</v>
      </c>
      <c r="AD8" s="74" t="s">
        <v>402</v>
      </c>
      <c r="AE8" s="69">
        <v>5</v>
      </c>
      <c r="AF8" s="54">
        <f t="shared" si="3"/>
        <v>0.2</v>
      </c>
      <c r="AG8" s="69">
        <v>13</v>
      </c>
      <c r="AH8" s="54">
        <f t="shared" si="4"/>
        <v>0.52</v>
      </c>
      <c r="AI8" s="69">
        <v>1</v>
      </c>
      <c r="AJ8" s="54">
        <f t="shared" si="5"/>
        <v>0.04</v>
      </c>
      <c r="AK8" s="69">
        <v>0</v>
      </c>
      <c r="AL8" s="54">
        <f t="shared" si="6"/>
        <v>0</v>
      </c>
      <c r="AM8" s="69">
        <v>2</v>
      </c>
      <c r="AN8" s="54">
        <f t="shared" si="7"/>
        <v>0.08</v>
      </c>
      <c r="AO8" s="69">
        <v>1</v>
      </c>
      <c r="AP8" s="54">
        <f t="shared" si="8"/>
        <v>0.04</v>
      </c>
      <c r="AQ8" s="69">
        <v>0</v>
      </c>
      <c r="AR8" s="54">
        <f t="shared" si="9"/>
        <v>0</v>
      </c>
      <c r="AS8" s="69">
        <v>1</v>
      </c>
      <c r="AT8" s="54">
        <f t="shared" si="10"/>
        <v>0.04</v>
      </c>
      <c r="AU8" s="69">
        <v>1</v>
      </c>
      <c r="AV8" s="54">
        <f t="shared" si="11"/>
        <v>0.04</v>
      </c>
      <c r="AW8" s="69">
        <v>1</v>
      </c>
      <c r="AX8" s="54">
        <f t="shared" si="12"/>
        <v>0.04</v>
      </c>
      <c r="AY8" s="69">
        <v>0</v>
      </c>
      <c r="AZ8" s="54">
        <f t="shared" si="13"/>
        <v>0</v>
      </c>
      <c r="BA8" s="76">
        <v>12</v>
      </c>
      <c r="BB8" s="79">
        <v>16</v>
      </c>
      <c r="BC8" s="50">
        <v>2016</v>
      </c>
      <c r="BD8" s="69">
        <v>16</v>
      </c>
      <c r="BE8" s="54">
        <f t="shared" si="14"/>
        <v>0.64</v>
      </c>
      <c r="BF8" s="69">
        <v>9</v>
      </c>
      <c r="BG8" s="54">
        <f t="shared" si="15"/>
        <v>0.36</v>
      </c>
      <c r="BH8" s="56" t="s">
        <v>384</v>
      </c>
      <c r="BI8" s="56" t="s">
        <v>403</v>
      </c>
      <c r="BJ8" s="69">
        <v>1</v>
      </c>
      <c r="BK8" s="61">
        <f t="shared" si="16"/>
        <v>0.2</v>
      </c>
      <c r="BL8" s="69">
        <v>6</v>
      </c>
      <c r="BM8" s="61">
        <f t="shared" si="17"/>
        <v>0.46153846153846156</v>
      </c>
      <c r="BN8" s="69">
        <v>1</v>
      </c>
      <c r="BO8" s="61">
        <f t="shared" si="18"/>
        <v>1</v>
      </c>
      <c r="BP8" s="69">
        <v>0</v>
      </c>
      <c r="BQ8" s="80" t="s">
        <v>385</v>
      </c>
      <c r="BR8" s="69">
        <v>0</v>
      </c>
      <c r="BS8" s="61">
        <f t="shared" si="19"/>
        <v>0</v>
      </c>
      <c r="BT8" s="69">
        <v>0</v>
      </c>
      <c r="BU8" s="80">
        <f>(BT8/AO8)</f>
        <v>0</v>
      </c>
      <c r="BV8" s="69">
        <v>0</v>
      </c>
      <c r="BW8" s="80" t="s">
        <v>385</v>
      </c>
      <c r="BX8" s="69">
        <v>1</v>
      </c>
      <c r="BY8" s="61">
        <f>(BX8/AS8)</f>
        <v>1</v>
      </c>
      <c r="BZ8" s="69">
        <v>0</v>
      </c>
      <c r="CA8" s="61">
        <f>(BZ8/AU8)</f>
        <v>0</v>
      </c>
      <c r="CB8" s="69">
        <v>0</v>
      </c>
      <c r="CC8" s="80">
        <f>(CB8/AW8)</f>
        <v>0</v>
      </c>
      <c r="CD8" s="69">
        <v>0</v>
      </c>
      <c r="CE8" s="80" t="s">
        <v>385</v>
      </c>
      <c r="CF8" s="81">
        <v>527669958</v>
      </c>
      <c r="CG8" s="81">
        <v>661580536.92999995</v>
      </c>
      <c r="CH8" s="81">
        <v>521580538.81999999</v>
      </c>
      <c r="CI8" s="81">
        <v>535525607.20999998</v>
      </c>
      <c r="CJ8" s="81">
        <v>563822662.24000001</v>
      </c>
      <c r="CK8" s="81">
        <v>498822622.24000001</v>
      </c>
      <c r="CL8" s="63">
        <f t="shared" si="20"/>
        <v>-0.20099627337423925</v>
      </c>
      <c r="CM8" s="63">
        <f t="shared" si="21"/>
        <v>-0.14404691574073283</v>
      </c>
      <c r="CN8" s="81">
        <v>44946972236.699997</v>
      </c>
      <c r="CO8" s="62">
        <v>598336265.67999995</v>
      </c>
      <c r="CP8" s="65">
        <v>99513643.439999998</v>
      </c>
      <c r="CQ8" s="54">
        <f>(CP8/CO8)</f>
        <v>0.1663172519334162</v>
      </c>
      <c r="CR8" s="82">
        <f t="shared" si="22"/>
        <v>1.1098025015191179E-2</v>
      </c>
      <c r="CS8" s="81">
        <f t="shared" si="23"/>
        <v>19952904.889600001</v>
      </c>
      <c r="CT8" s="81">
        <f t="shared" si="24"/>
        <v>139.15693264743089</v>
      </c>
      <c r="CU8" s="65">
        <v>267931540</v>
      </c>
      <c r="CV8" s="66">
        <f>(CU8/DK8)</f>
        <v>0.62635356013560528</v>
      </c>
      <c r="CW8" s="65">
        <v>10671458</v>
      </c>
      <c r="CX8" s="66">
        <f>(CW8/DK8)</f>
        <v>2.4947065620335652E-2</v>
      </c>
      <c r="CY8" s="65">
        <v>103335414</v>
      </c>
      <c r="CZ8" s="66">
        <f>(CY8/DK8)</f>
        <v>0.24157105373628901</v>
      </c>
      <c r="DA8" s="65">
        <v>44997638</v>
      </c>
      <c r="DB8" s="66">
        <f>(DA8/DK8)</f>
        <v>0.1051926576430427</v>
      </c>
      <c r="DC8" s="65">
        <v>828007</v>
      </c>
      <c r="DD8" s="54">
        <f>(DC8/DK8)</f>
        <v>1.9356628647273185E-3</v>
      </c>
      <c r="DE8" s="65">
        <v>0</v>
      </c>
      <c r="DF8" s="54">
        <f>(DE8/DK8)</f>
        <v>0</v>
      </c>
      <c r="DG8" s="65">
        <v>0</v>
      </c>
      <c r="DH8" s="66">
        <f>(DG8/DK8)</f>
        <v>0</v>
      </c>
      <c r="DI8" s="65">
        <v>563822662</v>
      </c>
      <c r="DJ8" s="65">
        <v>563822662</v>
      </c>
      <c r="DK8" s="65">
        <v>427764057</v>
      </c>
      <c r="DL8" s="54">
        <f>(DJ8/DI8)-1</f>
        <v>0</v>
      </c>
      <c r="DM8" s="67">
        <f>(DK8/DI8)-1</f>
        <v>-0.24131453765510402</v>
      </c>
      <c r="DN8" s="65" t="s">
        <v>404</v>
      </c>
      <c r="DO8" s="65" t="s">
        <v>404</v>
      </c>
      <c r="DP8" s="65" t="s">
        <v>404</v>
      </c>
      <c r="DQ8" s="68" t="s">
        <v>404</v>
      </c>
      <c r="DR8" s="69" t="s">
        <v>388</v>
      </c>
      <c r="DS8" s="69" t="s">
        <v>405</v>
      </c>
      <c r="DT8" s="69" t="s">
        <v>406</v>
      </c>
      <c r="DU8" s="65">
        <v>45153986</v>
      </c>
      <c r="DV8" s="65">
        <v>6446128</v>
      </c>
      <c r="DW8" s="65">
        <v>22447000</v>
      </c>
      <c r="DX8" s="65">
        <v>15423994</v>
      </c>
      <c r="DY8" s="65">
        <v>56539053</v>
      </c>
      <c r="DZ8" s="65">
        <v>3793</v>
      </c>
      <c r="EA8" s="65">
        <v>0</v>
      </c>
      <c r="EB8" s="65">
        <v>44997638</v>
      </c>
      <c r="EC8" s="65">
        <v>0</v>
      </c>
      <c r="ED8" s="69" t="s">
        <v>407</v>
      </c>
      <c r="EE8" s="69" t="s">
        <v>408</v>
      </c>
      <c r="EF8" s="69" t="s">
        <v>409</v>
      </c>
      <c r="EG8" s="69" t="s">
        <v>410</v>
      </c>
      <c r="EH8" s="75" t="s">
        <v>411</v>
      </c>
      <c r="EI8" s="77">
        <v>22</v>
      </c>
      <c r="EJ8" s="47" t="s">
        <v>412</v>
      </c>
      <c r="EK8" s="79">
        <v>103</v>
      </c>
      <c r="EL8" s="69">
        <v>58</v>
      </c>
      <c r="EM8" s="69">
        <v>0</v>
      </c>
      <c r="EN8" s="69">
        <v>7</v>
      </c>
      <c r="EO8" s="69">
        <v>22</v>
      </c>
      <c r="EP8" s="69">
        <v>5</v>
      </c>
      <c r="EQ8" s="69">
        <v>15</v>
      </c>
      <c r="ER8" s="69">
        <v>22</v>
      </c>
      <c r="ES8" s="76">
        <v>15</v>
      </c>
      <c r="ET8" s="77">
        <v>56</v>
      </c>
      <c r="EU8" s="69">
        <v>71</v>
      </c>
      <c r="EV8" s="65">
        <v>553</v>
      </c>
      <c r="EW8" s="83">
        <f t="shared" si="25"/>
        <v>22.12</v>
      </c>
      <c r="EX8" s="69">
        <v>378</v>
      </c>
      <c r="EY8" s="69">
        <v>6</v>
      </c>
      <c r="EZ8" s="69" t="s">
        <v>391</v>
      </c>
    </row>
    <row r="9" spans="1:157" x14ac:dyDescent="0.25">
      <c r="A9" s="45" t="s">
        <v>413</v>
      </c>
      <c r="B9" s="46" t="s">
        <v>414</v>
      </c>
      <c r="C9" s="47"/>
      <c r="D9" s="48">
        <v>809833.27538592601</v>
      </c>
      <c r="E9" s="48">
        <v>494556</v>
      </c>
      <c r="F9" s="48">
        <v>488300</v>
      </c>
      <c r="G9" s="65">
        <f t="shared" si="0"/>
        <v>38563.489304091716</v>
      </c>
      <c r="H9" s="73" t="s">
        <v>415</v>
      </c>
      <c r="I9" s="73" t="s">
        <v>416</v>
      </c>
      <c r="J9" s="74" t="s">
        <v>417</v>
      </c>
      <c r="K9" s="74" t="s">
        <v>375</v>
      </c>
      <c r="L9" s="69" t="s">
        <v>376</v>
      </c>
      <c r="M9" s="74" t="s">
        <v>375</v>
      </c>
      <c r="N9" s="69" t="s">
        <v>376</v>
      </c>
      <c r="O9" s="75" t="s">
        <v>418</v>
      </c>
      <c r="P9" s="75" t="s">
        <v>418</v>
      </c>
      <c r="Q9" s="76">
        <v>21</v>
      </c>
      <c r="R9" s="76">
        <v>16</v>
      </c>
      <c r="S9" s="66">
        <f t="shared" si="1"/>
        <v>0.76190476190476186</v>
      </c>
      <c r="T9" s="76">
        <v>5</v>
      </c>
      <c r="U9" s="66">
        <f t="shared" si="2"/>
        <v>0.23809523809523808</v>
      </c>
      <c r="V9" s="77">
        <v>41</v>
      </c>
      <c r="W9" s="69">
        <v>6</v>
      </c>
      <c r="X9" s="75" t="s">
        <v>419</v>
      </c>
      <c r="Y9" s="56" t="s">
        <v>380</v>
      </c>
      <c r="Z9" s="66">
        <f>(13/21)</f>
        <v>0.61904761904761907</v>
      </c>
      <c r="AA9" s="56" t="s">
        <v>401</v>
      </c>
      <c r="AB9" s="58" t="s">
        <v>382</v>
      </c>
      <c r="AC9" s="78">
        <v>166</v>
      </c>
      <c r="AD9" s="74" t="s">
        <v>420</v>
      </c>
      <c r="AE9" s="69">
        <v>3</v>
      </c>
      <c r="AF9" s="54">
        <f t="shared" si="3"/>
        <v>0.14285714285714285</v>
      </c>
      <c r="AG9" s="69">
        <v>13</v>
      </c>
      <c r="AH9" s="54">
        <f t="shared" si="4"/>
        <v>0.61904761904761907</v>
      </c>
      <c r="AI9" s="69">
        <v>1</v>
      </c>
      <c r="AJ9" s="54">
        <f t="shared" si="5"/>
        <v>4.7619047619047616E-2</v>
      </c>
      <c r="AK9" s="69">
        <v>0</v>
      </c>
      <c r="AL9" s="54">
        <f t="shared" si="6"/>
        <v>0</v>
      </c>
      <c r="AM9" s="69">
        <v>1</v>
      </c>
      <c r="AN9" s="54">
        <f t="shared" si="7"/>
        <v>4.7619047619047616E-2</v>
      </c>
      <c r="AO9" s="69">
        <v>0</v>
      </c>
      <c r="AP9" s="54">
        <f t="shared" si="8"/>
        <v>0</v>
      </c>
      <c r="AQ9" s="69">
        <v>0</v>
      </c>
      <c r="AR9" s="54">
        <f t="shared" si="9"/>
        <v>0</v>
      </c>
      <c r="AS9" s="69">
        <v>1</v>
      </c>
      <c r="AT9" s="54">
        <f t="shared" si="10"/>
        <v>4.7619047619047616E-2</v>
      </c>
      <c r="AU9" s="69">
        <v>0</v>
      </c>
      <c r="AV9" s="54">
        <f t="shared" si="11"/>
        <v>0</v>
      </c>
      <c r="AW9" s="69">
        <v>2</v>
      </c>
      <c r="AX9" s="54">
        <f t="shared" si="12"/>
        <v>9.5238095238095233E-2</v>
      </c>
      <c r="AY9" s="69">
        <v>0</v>
      </c>
      <c r="AZ9" s="54">
        <f t="shared" si="13"/>
        <v>0</v>
      </c>
      <c r="BA9" s="76">
        <v>12</v>
      </c>
      <c r="BB9" s="79">
        <v>46</v>
      </c>
      <c r="BC9" s="50">
        <v>2015</v>
      </c>
      <c r="BD9" s="69">
        <v>11</v>
      </c>
      <c r="BE9" s="54">
        <f t="shared" si="14"/>
        <v>0.52380952380952384</v>
      </c>
      <c r="BF9" s="69">
        <v>10</v>
      </c>
      <c r="BG9" s="54">
        <f t="shared" si="15"/>
        <v>0.47619047619047616</v>
      </c>
      <c r="BH9" s="56" t="s">
        <v>384</v>
      </c>
      <c r="BI9" s="69" t="s">
        <v>384</v>
      </c>
      <c r="BJ9" s="69">
        <v>1</v>
      </c>
      <c r="BK9" s="61">
        <f t="shared" si="16"/>
        <v>0.33333333333333331</v>
      </c>
      <c r="BL9" s="69">
        <v>6</v>
      </c>
      <c r="BM9" s="61">
        <f t="shared" si="17"/>
        <v>0.46153846153846156</v>
      </c>
      <c r="BN9" s="69">
        <v>1</v>
      </c>
      <c r="BO9" s="61">
        <f t="shared" si="18"/>
        <v>1</v>
      </c>
      <c r="BP9" s="69">
        <v>0</v>
      </c>
      <c r="BQ9" s="80" t="s">
        <v>385</v>
      </c>
      <c r="BR9" s="69">
        <v>1</v>
      </c>
      <c r="BS9" s="61">
        <f t="shared" si="19"/>
        <v>1</v>
      </c>
      <c r="BT9" s="69">
        <v>0</v>
      </c>
      <c r="BU9" s="80" t="s">
        <v>385</v>
      </c>
      <c r="BV9" s="69">
        <v>0</v>
      </c>
      <c r="BW9" s="80" t="s">
        <v>385</v>
      </c>
      <c r="BX9" s="69">
        <v>0</v>
      </c>
      <c r="BY9" s="61">
        <f>(BX9/AS9)</f>
        <v>0</v>
      </c>
      <c r="BZ9" s="69">
        <v>0</v>
      </c>
      <c r="CA9" s="80" t="s">
        <v>385</v>
      </c>
      <c r="CB9" s="69">
        <v>1</v>
      </c>
      <c r="CC9" s="80">
        <f>(CB9/AW9)</f>
        <v>0.5</v>
      </c>
      <c r="CD9" s="69">
        <v>0</v>
      </c>
      <c r="CE9" s="80" t="s">
        <v>385</v>
      </c>
      <c r="CF9" s="81">
        <v>127000000</v>
      </c>
      <c r="CG9" s="81">
        <v>127000000</v>
      </c>
      <c r="CH9" s="81">
        <v>170000000</v>
      </c>
      <c r="CI9" s="81">
        <v>170000000</v>
      </c>
      <c r="CJ9" s="81">
        <v>205273856</v>
      </c>
      <c r="CK9" s="81">
        <v>214000000</v>
      </c>
      <c r="CL9" s="63">
        <f t="shared" si="20"/>
        <v>0.42421345803390309</v>
      </c>
      <c r="CM9" s="63">
        <f t="shared" si="21"/>
        <v>8.6174576455820637E-3</v>
      </c>
      <c r="CN9" s="81">
        <v>13909765878</v>
      </c>
      <c r="CO9" s="62">
        <v>214000000</v>
      </c>
      <c r="CP9" s="65" t="s">
        <v>404</v>
      </c>
      <c r="CQ9" s="65" t="s">
        <v>404</v>
      </c>
      <c r="CR9" s="82">
        <f t="shared" si="22"/>
        <v>1.5384874330521065E-2</v>
      </c>
      <c r="CS9" s="81">
        <f t="shared" si="23"/>
        <v>10190476.19047619</v>
      </c>
      <c r="CT9" s="81">
        <f t="shared" si="24"/>
        <v>264.25192259236115</v>
      </c>
      <c r="CU9" s="65" t="s">
        <v>404</v>
      </c>
      <c r="CV9" s="65" t="s">
        <v>404</v>
      </c>
      <c r="CW9" s="65" t="s">
        <v>404</v>
      </c>
      <c r="CX9" s="65" t="s">
        <v>404</v>
      </c>
      <c r="CY9" s="65" t="s">
        <v>404</v>
      </c>
      <c r="CZ9" s="65" t="s">
        <v>404</v>
      </c>
      <c r="DA9" s="65" t="s">
        <v>404</v>
      </c>
      <c r="DB9" s="65" t="s">
        <v>404</v>
      </c>
      <c r="DC9" s="65" t="s">
        <v>404</v>
      </c>
      <c r="DD9" s="65" t="s">
        <v>404</v>
      </c>
      <c r="DE9" s="65" t="s">
        <v>404</v>
      </c>
      <c r="DF9" s="54" t="s">
        <v>404</v>
      </c>
      <c r="DG9" s="65" t="s">
        <v>404</v>
      </c>
      <c r="DH9" s="66" t="s">
        <v>404</v>
      </c>
      <c r="DI9" s="65" t="s">
        <v>404</v>
      </c>
      <c r="DJ9" s="65" t="s">
        <v>404</v>
      </c>
      <c r="DK9" s="65" t="s">
        <v>404</v>
      </c>
      <c r="DL9" s="54" t="s">
        <v>404</v>
      </c>
      <c r="DM9" s="67" t="s">
        <v>404</v>
      </c>
      <c r="DN9" s="65" t="s">
        <v>404</v>
      </c>
      <c r="DO9" s="65" t="s">
        <v>404</v>
      </c>
      <c r="DP9" s="65" t="s">
        <v>404</v>
      </c>
      <c r="DQ9" s="68" t="s">
        <v>404</v>
      </c>
      <c r="DR9" s="69">
        <v>40</v>
      </c>
      <c r="DS9" s="69" t="s">
        <v>388</v>
      </c>
      <c r="DT9" s="69" t="s">
        <v>388</v>
      </c>
      <c r="DU9" s="65" t="s">
        <v>404</v>
      </c>
      <c r="DV9" s="65" t="s">
        <v>404</v>
      </c>
      <c r="DW9" s="65" t="s">
        <v>404</v>
      </c>
      <c r="DX9" s="65" t="s">
        <v>404</v>
      </c>
      <c r="DY9" s="65" t="s">
        <v>404</v>
      </c>
      <c r="DZ9" s="65" t="s">
        <v>404</v>
      </c>
      <c r="EA9" s="65" t="s">
        <v>404</v>
      </c>
      <c r="EB9" s="65" t="s">
        <v>404</v>
      </c>
      <c r="EC9" s="65" t="s">
        <v>404</v>
      </c>
      <c r="ED9" s="69" t="s">
        <v>388</v>
      </c>
      <c r="EE9" s="69" t="s">
        <v>421</v>
      </c>
      <c r="EF9" s="69" t="s">
        <v>421</v>
      </c>
      <c r="EG9" s="69" t="s">
        <v>421</v>
      </c>
      <c r="EH9" s="75" t="s">
        <v>422</v>
      </c>
      <c r="EI9" s="77">
        <v>50</v>
      </c>
      <c r="EJ9" s="47" t="s">
        <v>423</v>
      </c>
      <c r="EK9" s="79">
        <v>88</v>
      </c>
      <c r="EL9" s="69">
        <v>162</v>
      </c>
      <c r="EM9" s="69">
        <v>1</v>
      </c>
      <c r="EN9" s="69" t="s">
        <v>424</v>
      </c>
      <c r="EO9" s="69">
        <v>8</v>
      </c>
      <c r="EP9" s="69">
        <v>0</v>
      </c>
      <c r="EQ9" s="69">
        <v>27</v>
      </c>
      <c r="ER9" s="69">
        <v>2</v>
      </c>
      <c r="ES9" s="76">
        <v>32</v>
      </c>
      <c r="ET9" s="77">
        <v>54</v>
      </c>
      <c r="EU9" s="69">
        <v>172</v>
      </c>
      <c r="EV9" s="65">
        <v>254</v>
      </c>
      <c r="EW9" s="83">
        <f t="shared" si="25"/>
        <v>12.095238095238095</v>
      </c>
      <c r="EX9" s="69">
        <v>93</v>
      </c>
      <c r="EY9" s="69">
        <v>2</v>
      </c>
      <c r="EZ9" s="69" t="s">
        <v>391</v>
      </c>
    </row>
    <row r="10" spans="1:157" x14ac:dyDescent="0.25">
      <c r="A10" s="45" t="s">
        <v>425</v>
      </c>
      <c r="B10" s="46" t="s">
        <v>426</v>
      </c>
      <c r="C10" s="47"/>
      <c r="D10" s="48">
        <v>935046.60400557006</v>
      </c>
      <c r="E10" s="48">
        <v>624888</v>
      </c>
      <c r="F10" s="48">
        <v>616158</v>
      </c>
      <c r="G10" s="65">
        <f t="shared" si="0"/>
        <v>26715.617257302001</v>
      </c>
      <c r="H10" s="76" t="s">
        <v>427</v>
      </c>
      <c r="I10" s="76" t="s">
        <v>416</v>
      </c>
      <c r="J10" s="74" t="s">
        <v>428</v>
      </c>
      <c r="K10" s="74" t="s">
        <v>429</v>
      </c>
      <c r="L10" s="69">
        <v>6025</v>
      </c>
      <c r="M10" s="74" t="s">
        <v>430</v>
      </c>
      <c r="N10" s="69">
        <v>7533</v>
      </c>
      <c r="O10" s="75" t="s">
        <v>431</v>
      </c>
      <c r="P10" s="75" t="s">
        <v>432</v>
      </c>
      <c r="Q10" s="76">
        <v>35</v>
      </c>
      <c r="R10" s="76">
        <v>21</v>
      </c>
      <c r="S10" s="66">
        <f t="shared" si="1"/>
        <v>0.6</v>
      </c>
      <c r="T10" s="76">
        <v>14</v>
      </c>
      <c r="U10" s="66">
        <f t="shared" si="2"/>
        <v>0.4</v>
      </c>
      <c r="V10" s="77">
        <v>31</v>
      </c>
      <c r="W10" s="69">
        <v>6</v>
      </c>
      <c r="X10" s="75" t="s">
        <v>379</v>
      </c>
      <c r="Y10" s="56" t="s">
        <v>433</v>
      </c>
      <c r="Z10" s="66">
        <f>(15/35)</f>
        <v>0.42857142857142855</v>
      </c>
      <c r="AA10" s="56" t="s">
        <v>381</v>
      </c>
      <c r="AB10" s="58" t="s">
        <v>382</v>
      </c>
      <c r="AC10" s="78">
        <v>130</v>
      </c>
      <c r="AD10" s="74" t="s">
        <v>434</v>
      </c>
      <c r="AE10" s="69">
        <v>15</v>
      </c>
      <c r="AF10" s="54">
        <f t="shared" si="3"/>
        <v>0.42857142857142855</v>
      </c>
      <c r="AG10" s="69">
        <v>11</v>
      </c>
      <c r="AH10" s="54">
        <f t="shared" si="4"/>
        <v>0.31428571428571428</v>
      </c>
      <c r="AI10" s="69">
        <v>1</v>
      </c>
      <c r="AJ10" s="54">
        <f t="shared" si="5"/>
        <v>2.8571428571428571E-2</v>
      </c>
      <c r="AK10" s="69">
        <v>3</v>
      </c>
      <c r="AL10" s="54">
        <f t="shared" si="6"/>
        <v>8.5714285714285715E-2</v>
      </c>
      <c r="AM10" s="69">
        <v>1</v>
      </c>
      <c r="AN10" s="54">
        <f t="shared" si="7"/>
        <v>2.8571428571428571E-2</v>
      </c>
      <c r="AO10" s="69">
        <v>0</v>
      </c>
      <c r="AP10" s="54">
        <f t="shared" si="8"/>
        <v>0</v>
      </c>
      <c r="AQ10" s="69">
        <v>2</v>
      </c>
      <c r="AR10" s="54">
        <f t="shared" si="9"/>
        <v>5.7142857142857141E-2</v>
      </c>
      <c r="AS10" s="69">
        <v>0</v>
      </c>
      <c r="AT10" s="54">
        <f t="shared" si="10"/>
        <v>0</v>
      </c>
      <c r="AU10" s="69">
        <v>0</v>
      </c>
      <c r="AV10" s="54">
        <f t="shared" si="11"/>
        <v>0</v>
      </c>
      <c r="AW10" s="69">
        <v>0</v>
      </c>
      <c r="AX10" s="54">
        <f t="shared" si="12"/>
        <v>0</v>
      </c>
      <c r="AY10" s="69">
        <v>2</v>
      </c>
      <c r="AZ10" s="54">
        <f t="shared" si="13"/>
        <v>5.7142857142857141E-2</v>
      </c>
      <c r="BA10" s="76">
        <v>12</v>
      </c>
      <c r="BB10" s="79">
        <v>32</v>
      </c>
      <c r="BC10" s="50">
        <v>2015</v>
      </c>
      <c r="BD10" s="69">
        <v>16</v>
      </c>
      <c r="BE10" s="54">
        <f t="shared" si="14"/>
        <v>0.45714285714285713</v>
      </c>
      <c r="BF10" s="69">
        <v>19</v>
      </c>
      <c r="BG10" s="54">
        <f t="shared" si="15"/>
        <v>0.54285714285714282</v>
      </c>
      <c r="BH10" s="56" t="s">
        <v>384</v>
      </c>
      <c r="BI10" s="69" t="s">
        <v>384</v>
      </c>
      <c r="BJ10" s="69">
        <v>8</v>
      </c>
      <c r="BK10" s="61">
        <f t="shared" si="16"/>
        <v>0.53333333333333333</v>
      </c>
      <c r="BL10" s="69">
        <v>6</v>
      </c>
      <c r="BM10" s="61">
        <f t="shared" si="17"/>
        <v>0.54545454545454541</v>
      </c>
      <c r="BN10" s="69">
        <v>1</v>
      </c>
      <c r="BO10" s="61">
        <f t="shared" si="18"/>
        <v>1</v>
      </c>
      <c r="BP10" s="69">
        <v>1</v>
      </c>
      <c r="BQ10" s="61">
        <f t="shared" ref="BQ10:BQ31" si="26">(BP10/AK10)</f>
        <v>0.33333333333333331</v>
      </c>
      <c r="BR10" s="69">
        <v>0</v>
      </c>
      <c r="BS10" s="61">
        <f t="shared" si="19"/>
        <v>0</v>
      </c>
      <c r="BT10" s="69">
        <v>0</v>
      </c>
      <c r="BU10" s="80" t="s">
        <v>385</v>
      </c>
      <c r="BV10" s="69">
        <v>1</v>
      </c>
      <c r="BW10" s="61">
        <f>(BV10/AQ10)</f>
        <v>0.5</v>
      </c>
      <c r="BX10" s="69">
        <v>0</v>
      </c>
      <c r="BY10" s="80" t="s">
        <v>385</v>
      </c>
      <c r="BZ10" s="69">
        <v>0</v>
      </c>
      <c r="CA10" s="80" t="s">
        <v>385</v>
      </c>
      <c r="CB10" s="69">
        <v>0</v>
      </c>
      <c r="CC10" s="80" t="s">
        <v>385</v>
      </c>
      <c r="CD10" s="69">
        <v>2</v>
      </c>
      <c r="CE10" s="80">
        <f>(CD10/AY10)</f>
        <v>1</v>
      </c>
      <c r="CF10" s="81">
        <v>140154385</v>
      </c>
      <c r="CG10" s="81">
        <v>159880417</v>
      </c>
      <c r="CH10" s="81">
        <v>171536450</v>
      </c>
      <c r="CI10" s="81">
        <v>171133537</v>
      </c>
      <c r="CJ10" s="81">
        <v>177536345</v>
      </c>
      <c r="CK10" s="81">
        <v>182862436</v>
      </c>
      <c r="CL10" s="63">
        <f t="shared" si="20"/>
        <v>0.10276466974001804</v>
      </c>
      <c r="CM10" s="63">
        <f t="shared" si="21"/>
        <v>-3.4856104642535207E-3</v>
      </c>
      <c r="CN10" s="81">
        <v>19277532100</v>
      </c>
      <c r="CO10" s="62">
        <v>219870069</v>
      </c>
      <c r="CP10" s="65">
        <v>37007633</v>
      </c>
      <c r="CQ10" s="54">
        <f t="shared" ref="CQ10:CQ21" si="27">(CP10/CO10)</f>
        <v>0.16831592025379316</v>
      </c>
      <c r="CR10" s="82">
        <f t="shared" si="22"/>
        <v>9.4857803919828516E-3</v>
      </c>
      <c r="CS10" s="81">
        <f t="shared" si="23"/>
        <v>5224641.0285714287</v>
      </c>
      <c r="CT10" s="81">
        <f t="shared" si="24"/>
        <v>195.56505014472057</v>
      </c>
      <c r="CU10" s="65">
        <v>74140301.829999998</v>
      </c>
      <c r="CV10" s="66">
        <f>(CU10/DK10)</f>
        <v>0.37943772650717061</v>
      </c>
      <c r="CW10" s="65">
        <v>9599685.5700000003</v>
      </c>
      <c r="CX10" s="66">
        <f>(CW10/DK10)</f>
        <v>4.9129593189632857E-2</v>
      </c>
      <c r="CY10" s="65">
        <v>37351168.299999997</v>
      </c>
      <c r="CZ10" s="66">
        <f>(CY10/DK10)</f>
        <v>0.19115706346374742</v>
      </c>
      <c r="DA10" s="65">
        <v>73041228.530000001</v>
      </c>
      <c r="DB10" s="66">
        <f>(DA10/DK10)</f>
        <v>0.37381285226302524</v>
      </c>
      <c r="DC10" s="65">
        <v>1262793.03</v>
      </c>
      <c r="DD10" s="54">
        <f>(DC10/DK10)</f>
        <v>6.4627645764239175E-3</v>
      </c>
      <c r="DE10" s="65">
        <v>0</v>
      </c>
      <c r="DF10" s="54">
        <f>(DE10/DK10)</f>
        <v>0</v>
      </c>
      <c r="DG10" s="65">
        <v>0</v>
      </c>
      <c r="DH10" s="66">
        <f>(DG10/DK10)</f>
        <v>0</v>
      </c>
      <c r="DI10" s="65">
        <v>177536345</v>
      </c>
      <c r="DJ10" s="65">
        <v>195683121.62</v>
      </c>
      <c r="DK10" s="65">
        <v>195395177.25999999</v>
      </c>
      <c r="DL10" s="54">
        <f>(DJ10/DI10)-1</f>
        <v>0.10221443175480505</v>
      </c>
      <c r="DM10" s="67">
        <f>(DK10/DI10)-1</f>
        <v>0.1005925421073639</v>
      </c>
      <c r="DN10" s="65" t="s">
        <v>404</v>
      </c>
      <c r="DO10" s="65" t="s">
        <v>404</v>
      </c>
      <c r="DP10" s="65" t="s">
        <v>404</v>
      </c>
      <c r="DQ10" s="68" t="s">
        <v>404</v>
      </c>
      <c r="DR10" s="69">
        <v>45</v>
      </c>
      <c r="DS10" s="69" t="s">
        <v>405</v>
      </c>
      <c r="DT10" s="69" t="s">
        <v>406</v>
      </c>
      <c r="DU10" s="65">
        <v>0</v>
      </c>
      <c r="DV10" s="65">
        <v>2280590</v>
      </c>
      <c r="DW10" s="65">
        <v>13794259.869999999</v>
      </c>
      <c r="DX10" s="65">
        <v>866885.2</v>
      </c>
      <c r="DY10" s="65">
        <v>10026189.560000001</v>
      </c>
      <c r="DZ10" s="65">
        <v>1920687.51</v>
      </c>
      <c r="EA10" s="65">
        <v>0</v>
      </c>
      <c r="EB10" s="65">
        <v>49575744.25</v>
      </c>
      <c r="EC10" s="65">
        <v>0</v>
      </c>
      <c r="ED10" s="69" t="s">
        <v>409</v>
      </c>
      <c r="EE10" s="69" t="s">
        <v>409</v>
      </c>
      <c r="EF10" s="69" t="s">
        <v>409</v>
      </c>
      <c r="EG10" s="69" t="s">
        <v>409</v>
      </c>
      <c r="EH10" s="75" t="s">
        <v>435</v>
      </c>
      <c r="EI10" s="77">
        <v>41</v>
      </c>
      <c r="EJ10" s="47" t="s">
        <v>423</v>
      </c>
      <c r="EK10" s="79">
        <v>61</v>
      </c>
      <c r="EL10" s="69">
        <v>62</v>
      </c>
      <c r="EM10" s="69">
        <v>0</v>
      </c>
      <c r="EN10" s="69">
        <v>11</v>
      </c>
      <c r="EO10" s="69">
        <v>17</v>
      </c>
      <c r="EP10" s="69">
        <v>1</v>
      </c>
      <c r="EQ10" s="69">
        <v>18</v>
      </c>
      <c r="ER10" s="69">
        <v>4</v>
      </c>
      <c r="ES10" s="76">
        <v>29</v>
      </c>
      <c r="ET10" s="77">
        <v>34</v>
      </c>
      <c r="EU10" s="69">
        <v>186</v>
      </c>
      <c r="EV10" s="65">
        <v>235</v>
      </c>
      <c r="EW10" s="83">
        <f t="shared" si="25"/>
        <v>6.7142857142857144</v>
      </c>
      <c r="EX10" s="69">
        <v>171</v>
      </c>
      <c r="EY10" s="69">
        <v>4</v>
      </c>
      <c r="EZ10" s="69" t="s">
        <v>391</v>
      </c>
    </row>
    <row r="11" spans="1:157" x14ac:dyDescent="0.25">
      <c r="A11" s="45" t="s">
        <v>436</v>
      </c>
      <c r="B11" s="46" t="s">
        <v>437</v>
      </c>
      <c r="C11" s="47"/>
      <c r="D11" s="48">
        <v>5382082.6188362502</v>
      </c>
      <c r="E11" s="48">
        <v>3422168</v>
      </c>
      <c r="F11" s="48">
        <v>3337565</v>
      </c>
      <c r="G11" s="65">
        <f t="shared" si="0"/>
        <v>134552.06547090627</v>
      </c>
      <c r="H11" s="76" t="s">
        <v>438</v>
      </c>
      <c r="I11" s="76" t="s">
        <v>416</v>
      </c>
      <c r="J11" s="74" t="s">
        <v>439</v>
      </c>
      <c r="K11" s="74" t="s">
        <v>440</v>
      </c>
      <c r="L11" s="69">
        <v>3575</v>
      </c>
      <c r="M11" s="74" t="s">
        <v>441</v>
      </c>
      <c r="N11" s="69">
        <v>3487</v>
      </c>
      <c r="O11" s="75" t="s">
        <v>442</v>
      </c>
      <c r="P11" s="75" t="s">
        <v>443</v>
      </c>
      <c r="Q11" s="76">
        <v>40</v>
      </c>
      <c r="R11" s="76">
        <v>24</v>
      </c>
      <c r="S11" s="66">
        <f t="shared" si="1"/>
        <v>0.6</v>
      </c>
      <c r="T11" s="76">
        <v>16</v>
      </c>
      <c r="U11" s="66">
        <f t="shared" si="2"/>
        <v>0.4</v>
      </c>
      <c r="V11" s="77">
        <v>37</v>
      </c>
      <c r="W11" s="69">
        <v>7</v>
      </c>
      <c r="X11" s="75" t="s">
        <v>444</v>
      </c>
      <c r="Y11" s="56" t="s">
        <v>445</v>
      </c>
      <c r="Z11" s="66">
        <f>(16/40)</f>
        <v>0.4</v>
      </c>
      <c r="AA11" s="56" t="s">
        <v>381</v>
      </c>
      <c r="AB11" s="58" t="s">
        <v>382</v>
      </c>
      <c r="AC11" s="78">
        <v>124</v>
      </c>
      <c r="AD11" s="74" t="s">
        <v>446</v>
      </c>
      <c r="AE11" s="69">
        <v>10</v>
      </c>
      <c r="AF11" s="54">
        <f t="shared" si="3"/>
        <v>0.25</v>
      </c>
      <c r="AG11" s="69">
        <v>2</v>
      </c>
      <c r="AH11" s="54">
        <f t="shared" si="4"/>
        <v>0.05</v>
      </c>
      <c r="AI11" s="69">
        <v>2</v>
      </c>
      <c r="AJ11" s="54">
        <f t="shared" si="5"/>
        <v>0.05</v>
      </c>
      <c r="AK11" s="69">
        <v>16</v>
      </c>
      <c r="AL11" s="54">
        <f t="shared" si="6"/>
        <v>0.4</v>
      </c>
      <c r="AM11" s="69">
        <v>2</v>
      </c>
      <c r="AN11" s="54">
        <f t="shared" si="7"/>
        <v>0.05</v>
      </c>
      <c r="AO11" s="69">
        <v>0</v>
      </c>
      <c r="AP11" s="54">
        <f t="shared" si="8"/>
        <v>0</v>
      </c>
      <c r="AQ11" s="69">
        <v>0</v>
      </c>
      <c r="AR11" s="54">
        <f t="shared" si="9"/>
        <v>0</v>
      </c>
      <c r="AS11" s="69">
        <v>0</v>
      </c>
      <c r="AT11" s="54">
        <f t="shared" si="10"/>
        <v>0</v>
      </c>
      <c r="AU11" s="69">
        <v>0</v>
      </c>
      <c r="AV11" s="54">
        <f t="shared" si="11"/>
        <v>0</v>
      </c>
      <c r="AW11" s="69">
        <v>7</v>
      </c>
      <c r="AX11" s="54">
        <f t="shared" si="12"/>
        <v>0.17499999999999999</v>
      </c>
      <c r="AY11" s="69">
        <v>1</v>
      </c>
      <c r="AZ11" s="54">
        <f t="shared" si="13"/>
        <v>2.5000000000000001E-2</v>
      </c>
      <c r="BA11" s="76">
        <v>12</v>
      </c>
      <c r="BB11" s="79">
        <v>28</v>
      </c>
      <c r="BC11" s="50">
        <v>2015</v>
      </c>
      <c r="BD11" s="69">
        <v>16</v>
      </c>
      <c r="BE11" s="54">
        <f t="shared" si="14"/>
        <v>0.4</v>
      </c>
      <c r="BF11" s="83">
        <v>24</v>
      </c>
      <c r="BG11" s="54">
        <f t="shared" si="15"/>
        <v>0.6</v>
      </c>
      <c r="BH11" s="56" t="s">
        <v>384</v>
      </c>
      <c r="BI11" s="56" t="s">
        <v>384</v>
      </c>
      <c r="BJ11" s="69">
        <v>5</v>
      </c>
      <c r="BK11" s="61">
        <f t="shared" si="16"/>
        <v>0.5</v>
      </c>
      <c r="BL11" s="69">
        <v>2</v>
      </c>
      <c r="BM11" s="61">
        <f t="shared" si="17"/>
        <v>1</v>
      </c>
      <c r="BN11" s="69">
        <v>2</v>
      </c>
      <c r="BO11" s="61">
        <f t="shared" si="18"/>
        <v>1</v>
      </c>
      <c r="BP11" s="69">
        <v>6</v>
      </c>
      <c r="BQ11" s="61">
        <f t="shared" si="26"/>
        <v>0.375</v>
      </c>
      <c r="BR11" s="69">
        <v>2</v>
      </c>
      <c r="BS11" s="61">
        <f t="shared" si="19"/>
        <v>1</v>
      </c>
      <c r="BT11" s="69">
        <v>0</v>
      </c>
      <c r="BU11" s="80" t="s">
        <v>385</v>
      </c>
      <c r="BV11" s="69">
        <v>0</v>
      </c>
      <c r="BW11" s="80" t="s">
        <v>385</v>
      </c>
      <c r="BX11" s="69">
        <v>0</v>
      </c>
      <c r="BY11" s="80" t="s">
        <v>385</v>
      </c>
      <c r="BZ11" s="69">
        <v>0</v>
      </c>
      <c r="CA11" s="80" t="s">
        <v>385</v>
      </c>
      <c r="CB11" s="69">
        <v>6</v>
      </c>
      <c r="CC11" s="80">
        <f>(CB11/AW11)</f>
        <v>0.8571428571428571</v>
      </c>
      <c r="CD11" s="69">
        <v>1</v>
      </c>
      <c r="CE11" s="80">
        <f>(CD11/AY11)</f>
        <v>1</v>
      </c>
      <c r="CF11" s="48">
        <v>190000000</v>
      </c>
      <c r="CG11" s="48">
        <v>220000000</v>
      </c>
      <c r="CH11" s="48">
        <v>235300000</v>
      </c>
      <c r="CI11" s="48">
        <v>273370874.88999999</v>
      </c>
      <c r="CJ11" s="48">
        <v>290987851.35000002</v>
      </c>
      <c r="CK11" s="81">
        <v>290987851.35000002</v>
      </c>
      <c r="CL11" s="63">
        <f t="shared" si="20"/>
        <v>0.29445300984171019</v>
      </c>
      <c r="CM11" s="63">
        <f t="shared" si="21"/>
        <v>-3.2510304860629363E-2</v>
      </c>
      <c r="CN11" s="81">
        <v>81891143366</v>
      </c>
      <c r="CO11" s="62">
        <v>427461060.11000001</v>
      </c>
      <c r="CP11" s="65">
        <v>136473208.75999999</v>
      </c>
      <c r="CQ11" s="54">
        <f t="shared" si="27"/>
        <v>0.31926465705409723</v>
      </c>
      <c r="CR11" s="82">
        <f t="shared" si="22"/>
        <v>3.5533494757726621E-3</v>
      </c>
      <c r="CS11" s="81">
        <f t="shared" si="23"/>
        <v>7274696.2837500004</v>
      </c>
      <c r="CT11" s="81">
        <f t="shared" si="24"/>
        <v>54.066032047073882</v>
      </c>
      <c r="CU11" s="65" t="s">
        <v>404</v>
      </c>
      <c r="CV11" s="65" t="s">
        <v>404</v>
      </c>
      <c r="CW11" s="65" t="s">
        <v>404</v>
      </c>
      <c r="CX11" s="65" t="s">
        <v>404</v>
      </c>
      <c r="CY11" s="65" t="s">
        <v>404</v>
      </c>
      <c r="CZ11" s="65" t="s">
        <v>404</v>
      </c>
      <c r="DA11" s="65" t="s">
        <v>404</v>
      </c>
      <c r="DB11" s="65" t="s">
        <v>404</v>
      </c>
      <c r="DC11" s="65" t="s">
        <v>404</v>
      </c>
      <c r="DD11" s="65" t="s">
        <v>404</v>
      </c>
      <c r="DE11" s="65" t="s">
        <v>404</v>
      </c>
      <c r="DF11" s="54" t="s">
        <v>404</v>
      </c>
      <c r="DG11" s="65" t="s">
        <v>404</v>
      </c>
      <c r="DH11" s="66" t="s">
        <v>404</v>
      </c>
      <c r="DI11" s="65" t="s">
        <v>404</v>
      </c>
      <c r="DJ11" s="65" t="s">
        <v>404</v>
      </c>
      <c r="DK11" s="65" t="s">
        <v>404</v>
      </c>
      <c r="DL11" s="54" t="s">
        <v>404</v>
      </c>
      <c r="DM11" s="67" t="s">
        <v>404</v>
      </c>
      <c r="DN11" s="65" t="s">
        <v>404</v>
      </c>
      <c r="DO11" s="65" t="s">
        <v>404</v>
      </c>
      <c r="DP11" s="65" t="s">
        <v>404</v>
      </c>
      <c r="DQ11" s="68" t="s">
        <v>404</v>
      </c>
      <c r="DR11" s="69" t="s">
        <v>388</v>
      </c>
      <c r="DS11" s="69" t="s">
        <v>388</v>
      </c>
      <c r="DT11" s="69" t="s">
        <v>388</v>
      </c>
      <c r="DU11" s="65" t="s">
        <v>404</v>
      </c>
      <c r="DV11" s="65" t="s">
        <v>404</v>
      </c>
      <c r="DW11" s="65" t="s">
        <v>404</v>
      </c>
      <c r="DX11" s="65" t="s">
        <v>404</v>
      </c>
      <c r="DY11" s="65" t="s">
        <v>404</v>
      </c>
      <c r="DZ11" s="65" t="s">
        <v>404</v>
      </c>
      <c r="EA11" s="65" t="s">
        <v>404</v>
      </c>
      <c r="EB11" s="65" t="s">
        <v>404</v>
      </c>
      <c r="EC11" s="65" t="s">
        <v>404</v>
      </c>
      <c r="ED11" s="69" t="s">
        <v>409</v>
      </c>
      <c r="EE11" s="69" t="s">
        <v>388</v>
      </c>
      <c r="EF11" s="69" t="s">
        <v>409</v>
      </c>
      <c r="EG11" s="69" t="s">
        <v>447</v>
      </c>
      <c r="EH11" s="75" t="s">
        <v>448</v>
      </c>
      <c r="EI11" s="77">
        <v>2</v>
      </c>
      <c r="EJ11" s="47" t="s">
        <v>423</v>
      </c>
      <c r="EK11" s="79">
        <v>29</v>
      </c>
      <c r="EL11" s="69">
        <v>56</v>
      </c>
      <c r="EM11" s="69">
        <v>0</v>
      </c>
      <c r="EN11" s="69">
        <v>25</v>
      </c>
      <c r="EO11" s="69">
        <v>26</v>
      </c>
      <c r="EP11" s="69">
        <v>0</v>
      </c>
      <c r="EQ11" s="69" t="s">
        <v>449</v>
      </c>
      <c r="ER11" s="69">
        <v>6</v>
      </c>
      <c r="ES11" s="76">
        <v>42</v>
      </c>
      <c r="ET11" s="77">
        <v>32</v>
      </c>
      <c r="EU11" s="69">
        <v>86</v>
      </c>
      <c r="EV11" s="65">
        <v>573</v>
      </c>
      <c r="EW11" s="83">
        <f t="shared" si="25"/>
        <v>14.324999999999999</v>
      </c>
      <c r="EX11" s="69" t="s">
        <v>388</v>
      </c>
      <c r="EY11" s="69">
        <v>2</v>
      </c>
      <c r="EZ11" s="69" t="s">
        <v>391</v>
      </c>
    </row>
    <row r="12" spans="1:157" x14ac:dyDescent="0.25">
      <c r="A12" s="84" t="s">
        <v>450</v>
      </c>
      <c r="B12" s="46" t="s">
        <v>451</v>
      </c>
      <c r="C12" s="47"/>
      <c r="D12" s="48">
        <v>3782017.8425853699</v>
      </c>
      <c r="E12" s="48">
        <v>2637163</v>
      </c>
      <c r="F12" s="48">
        <v>2597445</v>
      </c>
      <c r="G12" s="65">
        <f t="shared" si="0"/>
        <v>114606.60129046575</v>
      </c>
      <c r="H12" s="76" t="s">
        <v>452</v>
      </c>
      <c r="I12" s="76" t="s">
        <v>373</v>
      </c>
      <c r="J12" s="74" t="s">
        <v>453</v>
      </c>
      <c r="K12" s="74" t="s">
        <v>454</v>
      </c>
      <c r="L12" s="69">
        <v>2687</v>
      </c>
      <c r="M12" s="74" t="s">
        <v>455</v>
      </c>
      <c r="N12" s="69">
        <v>4938</v>
      </c>
      <c r="O12" s="75" t="s">
        <v>456</v>
      </c>
      <c r="P12" s="75" t="s">
        <v>457</v>
      </c>
      <c r="Q12" s="76">
        <v>33</v>
      </c>
      <c r="R12" s="76">
        <v>22</v>
      </c>
      <c r="S12" s="66">
        <f t="shared" si="1"/>
        <v>0.66666666666666663</v>
      </c>
      <c r="T12" s="76">
        <v>11</v>
      </c>
      <c r="U12" s="66">
        <f t="shared" si="2"/>
        <v>0.33333333333333331</v>
      </c>
      <c r="V12" s="77">
        <v>40</v>
      </c>
      <c r="W12" s="69">
        <v>9</v>
      </c>
      <c r="X12" s="75" t="s">
        <v>379</v>
      </c>
      <c r="Y12" s="56" t="s">
        <v>380</v>
      </c>
      <c r="Z12" s="66">
        <f>(16/33)</f>
        <v>0.48484848484848486</v>
      </c>
      <c r="AA12" s="56" t="s">
        <v>381</v>
      </c>
      <c r="AB12" s="58" t="s">
        <v>382</v>
      </c>
      <c r="AC12" s="78" t="s">
        <v>458</v>
      </c>
      <c r="AD12" s="74" t="s">
        <v>459</v>
      </c>
      <c r="AE12" s="69">
        <v>5</v>
      </c>
      <c r="AF12" s="54">
        <f t="shared" si="3"/>
        <v>0.15151515151515152</v>
      </c>
      <c r="AG12" s="69">
        <v>16</v>
      </c>
      <c r="AH12" s="54">
        <f t="shared" si="4"/>
        <v>0.48484848484848486</v>
      </c>
      <c r="AI12" s="69">
        <v>1</v>
      </c>
      <c r="AJ12" s="54">
        <f t="shared" si="5"/>
        <v>3.0303030303030304E-2</v>
      </c>
      <c r="AK12" s="69">
        <v>2</v>
      </c>
      <c r="AL12" s="54">
        <f t="shared" si="6"/>
        <v>6.0606060606060608E-2</v>
      </c>
      <c r="AM12" s="69">
        <v>2</v>
      </c>
      <c r="AN12" s="54">
        <f t="shared" si="7"/>
        <v>6.0606060606060608E-2</v>
      </c>
      <c r="AO12" s="69">
        <v>1</v>
      </c>
      <c r="AP12" s="54">
        <f t="shared" si="8"/>
        <v>3.0303030303030304E-2</v>
      </c>
      <c r="AQ12" s="69">
        <v>3</v>
      </c>
      <c r="AR12" s="54">
        <f t="shared" si="9"/>
        <v>9.0909090909090912E-2</v>
      </c>
      <c r="AS12" s="69">
        <v>2</v>
      </c>
      <c r="AT12" s="54">
        <f t="shared" si="10"/>
        <v>6.0606060606060608E-2</v>
      </c>
      <c r="AU12" s="69">
        <v>1</v>
      </c>
      <c r="AV12" s="54">
        <f t="shared" si="11"/>
        <v>3.0303030303030304E-2</v>
      </c>
      <c r="AW12" s="69">
        <v>0</v>
      </c>
      <c r="AX12" s="54">
        <f t="shared" si="12"/>
        <v>0</v>
      </c>
      <c r="AY12" s="69">
        <v>0</v>
      </c>
      <c r="AZ12" s="54">
        <f t="shared" si="13"/>
        <v>0</v>
      </c>
      <c r="BA12" s="76">
        <v>6</v>
      </c>
      <c r="BB12" s="79">
        <v>44</v>
      </c>
      <c r="BC12" s="50">
        <v>2016</v>
      </c>
      <c r="BD12" s="69">
        <v>16</v>
      </c>
      <c r="BE12" s="54">
        <f t="shared" si="14"/>
        <v>0.48484848484848486</v>
      </c>
      <c r="BF12" s="69">
        <v>17</v>
      </c>
      <c r="BG12" s="54">
        <f t="shared" si="15"/>
        <v>0.51515151515151514</v>
      </c>
      <c r="BH12" s="56" t="s">
        <v>403</v>
      </c>
      <c r="BI12" s="69" t="s">
        <v>403</v>
      </c>
      <c r="BJ12" s="69">
        <v>5</v>
      </c>
      <c r="BK12" s="61">
        <f t="shared" si="16"/>
        <v>1</v>
      </c>
      <c r="BL12" s="69">
        <v>8</v>
      </c>
      <c r="BM12" s="61">
        <f t="shared" si="17"/>
        <v>0.5</v>
      </c>
      <c r="BN12" s="69">
        <v>1</v>
      </c>
      <c r="BO12" s="61">
        <f t="shared" si="18"/>
        <v>1</v>
      </c>
      <c r="BP12" s="69">
        <v>0</v>
      </c>
      <c r="BQ12" s="61">
        <f t="shared" si="26"/>
        <v>0</v>
      </c>
      <c r="BR12" s="69">
        <v>1</v>
      </c>
      <c r="BS12" s="61">
        <f t="shared" si="19"/>
        <v>0.5</v>
      </c>
      <c r="BT12" s="69">
        <v>0</v>
      </c>
      <c r="BU12" s="80">
        <f>(BT12/AO12)</f>
        <v>0</v>
      </c>
      <c r="BV12" s="69">
        <v>2</v>
      </c>
      <c r="BW12" s="61">
        <f t="shared" ref="BW12:BW17" si="28">(BV12/AQ12)</f>
        <v>0.66666666666666663</v>
      </c>
      <c r="BX12" s="69">
        <v>0</v>
      </c>
      <c r="BY12" s="61">
        <f>(BX12/AS12)</f>
        <v>0</v>
      </c>
      <c r="BZ12" s="69">
        <v>0</v>
      </c>
      <c r="CA12" s="61">
        <f>(BZ12/AU12)</f>
        <v>0</v>
      </c>
      <c r="CB12" s="69">
        <v>0</v>
      </c>
      <c r="CC12" s="80" t="s">
        <v>385</v>
      </c>
      <c r="CD12" s="69">
        <v>0</v>
      </c>
      <c r="CE12" s="80" t="s">
        <v>385</v>
      </c>
      <c r="CF12" s="48">
        <v>245842453</v>
      </c>
      <c r="CG12" s="48">
        <v>255676150</v>
      </c>
      <c r="CH12" s="48">
        <v>255676150</v>
      </c>
      <c r="CI12" s="48">
        <v>325000000</v>
      </c>
      <c r="CJ12" s="48">
        <v>350495738</v>
      </c>
      <c r="CK12" s="81">
        <v>338421000</v>
      </c>
      <c r="CL12" s="63">
        <f t="shared" si="20"/>
        <v>0.16349750601059992</v>
      </c>
      <c r="CM12" s="63">
        <f t="shared" si="21"/>
        <v>-6.5840766033049641E-2</v>
      </c>
      <c r="CN12" s="81">
        <v>61954630000</v>
      </c>
      <c r="CO12" s="62">
        <v>526214964</v>
      </c>
      <c r="CP12" s="65">
        <v>187793964</v>
      </c>
      <c r="CQ12" s="54">
        <f t="shared" si="27"/>
        <v>0.35687689793633465</v>
      </c>
      <c r="CR12" s="82">
        <f t="shared" si="22"/>
        <v>5.4624004695048621E-3</v>
      </c>
      <c r="CS12" s="81">
        <f t="shared" si="23"/>
        <v>10255181.818181818</v>
      </c>
      <c r="CT12" s="81">
        <f t="shared" si="24"/>
        <v>89.481597942080825</v>
      </c>
      <c r="CU12" s="65">
        <v>208490019.55000001</v>
      </c>
      <c r="CV12" s="66">
        <f t="shared" ref="CV12:CV20" si="29">(CU12/DK12)</f>
        <v>0.63154879090412741</v>
      </c>
      <c r="CW12" s="65">
        <v>7120695.3899999997</v>
      </c>
      <c r="CX12" s="66">
        <f t="shared" ref="CX12:CX20" si="30">(CW12/DK12)</f>
        <v>2.1569697070667734E-2</v>
      </c>
      <c r="CY12" s="65">
        <v>109217716.51000001</v>
      </c>
      <c r="CZ12" s="66">
        <f t="shared" ref="CZ12:CZ20" si="31">(CY12/DK12)</f>
        <v>0.33083749982889893</v>
      </c>
      <c r="DA12" s="65">
        <v>2401403</v>
      </c>
      <c r="DB12" s="66">
        <f t="shared" ref="DB12:DB20" si="32">(DA12/DK12)</f>
        <v>7.2742242741256641E-3</v>
      </c>
      <c r="DC12" s="65">
        <v>2895125.89</v>
      </c>
      <c r="DD12" s="54">
        <f t="shared" ref="DD12:DD20" si="33">(DC12/DK12)</f>
        <v>8.769787922180354E-3</v>
      </c>
      <c r="DE12" s="65">
        <v>0</v>
      </c>
      <c r="DF12" s="54">
        <f t="shared" ref="DF12:DF20" si="34">(DE12/DK12)</f>
        <v>0</v>
      </c>
      <c r="DG12" s="65">
        <v>0</v>
      </c>
      <c r="DH12" s="66">
        <f t="shared" ref="DH12:DH20" si="35">(DG12/DK12)</f>
        <v>0</v>
      </c>
      <c r="DI12" s="65">
        <v>350495748.00303203</v>
      </c>
      <c r="DJ12" s="65">
        <v>330857753</v>
      </c>
      <c r="DK12" s="65">
        <v>330124960.33999997</v>
      </c>
      <c r="DL12" s="54">
        <f t="shared" ref="DL12:DL20" si="36">(DJ12/DI12)-1</f>
        <v>-5.6029196116987312E-2</v>
      </c>
      <c r="DM12" s="67">
        <f t="shared" ref="DM12:DM20" si="37">(DK12/DI12)-1</f>
        <v>-5.8119928070727522E-2</v>
      </c>
      <c r="DN12" s="65">
        <v>97839</v>
      </c>
      <c r="DO12" s="65" t="s">
        <v>386</v>
      </c>
      <c r="DP12" s="65">
        <v>198992.1221875</v>
      </c>
      <c r="DQ12" s="68" t="s">
        <v>387</v>
      </c>
      <c r="DR12" s="69">
        <v>40</v>
      </c>
      <c r="DS12" s="69" t="s">
        <v>460</v>
      </c>
      <c r="DT12" s="69" t="s">
        <v>461</v>
      </c>
      <c r="DU12" s="85">
        <v>29065145.710000001</v>
      </c>
      <c r="DV12" s="65">
        <v>2914577.66</v>
      </c>
      <c r="DW12" s="65">
        <v>11900031.6</v>
      </c>
      <c r="DX12" s="65">
        <v>12022967.810000001</v>
      </c>
      <c r="DY12" s="65">
        <v>62673011.659999996</v>
      </c>
      <c r="DZ12" s="65">
        <v>6438199.46</v>
      </c>
      <c r="EA12" s="65">
        <v>0</v>
      </c>
      <c r="EB12" s="65">
        <v>2401403</v>
      </c>
      <c r="EC12" s="65">
        <v>0</v>
      </c>
      <c r="ED12" s="69" t="s">
        <v>462</v>
      </c>
      <c r="EE12" s="69" t="s">
        <v>409</v>
      </c>
      <c r="EF12" s="69" t="s">
        <v>463</v>
      </c>
      <c r="EG12" s="69" t="s">
        <v>409</v>
      </c>
      <c r="EH12" s="75" t="s">
        <v>464</v>
      </c>
      <c r="EI12" s="77">
        <v>48</v>
      </c>
      <c r="EJ12" s="47" t="s">
        <v>465</v>
      </c>
      <c r="EK12" s="79">
        <v>152</v>
      </c>
      <c r="EL12" s="69">
        <v>102</v>
      </c>
      <c r="EM12" s="69">
        <v>0</v>
      </c>
      <c r="EN12" s="69">
        <v>112</v>
      </c>
      <c r="EO12" s="69">
        <v>12</v>
      </c>
      <c r="EP12" s="69">
        <v>0</v>
      </c>
      <c r="EQ12" s="69">
        <v>10</v>
      </c>
      <c r="ER12" s="69">
        <v>8</v>
      </c>
      <c r="ES12" s="76">
        <v>25</v>
      </c>
      <c r="ET12" s="77">
        <v>96</v>
      </c>
      <c r="EU12" s="69">
        <v>203</v>
      </c>
      <c r="EV12" s="65">
        <v>523</v>
      </c>
      <c r="EW12" s="83">
        <f t="shared" si="25"/>
        <v>15.848484848484848</v>
      </c>
      <c r="EX12" s="69">
        <v>216</v>
      </c>
      <c r="EY12" s="69">
        <v>4</v>
      </c>
      <c r="EZ12" s="69" t="s">
        <v>391</v>
      </c>
    </row>
    <row r="13" spans="1:157" x14ac:dyDescent="0.25">
      <c r="A13" s="84" t="s">
        <v>466</v>
      </c>
      <c r="B13" s="46" t="s">
        <v>467</v>
      </c>
      <c r="C13" s="47"/>
      <c r="D13" s="48">
        <v>8811266.4525384009</v>
      </c>
      <c r="E13" s="48">
        <v>7467906</v>
      </c>
      <c r="F13" s="48">
        <v>7359653</v>
      </c>
      <c r="G13" s="65">
        <f t="shared" si="0"/>
        <v>133504.03715967273</v>
      </c>
      <c r="H13" s="76" t="s">
        <v>468</v>
      </c>
      <c r="I13" s="76" t="s">
        <v>416</v>
      </c>
      <c r="J13" s="74" t="s">
        <v>469</v>
      </c>
      <c r="K13" s="74" t="s">
        <v>470</v>
      </c>
      <c r="L13" s="69" t="s">
        <v>471</v>
      </c>
      <c r="M13" s="74" t="s">
        <v>472</v>
      </c>
      <c r="N13" s="69">
        <v>1435</v>
      </c>
      <c r="O13" s="75" t="s">
        <v>473</v>
      </c>
      <c r="P13" s="75" t="s">
        <v>474</v>
      </c>
      <c r="Q13" s="76">
        <v>66</v>
      </c>
      <c r="R13" s="76">
        <v>40</v>
      </c>
      <c r="S13" s="66">
        <f t="shared" si="1"/>
        <v>0.60606060606060608</v>
      </c>
      <c r="T13" s="76">
        <v>26</v>
      </c>
      <c r="U13" s="66">
        <f t="shared" si="2"/>
        <v>0.39393939393939392</v>
      </c>
      <c r="V13" s="77">
        <v>37</v>
      </c>
      <c r="W13" s="69">
        <v>10</v>
      </c>
      <c r="X13" s="75" t="s">
        <v>475</v>
      </c>
      <c r="Y13" s="56" t="s">
        <v>476</v>
      </c>
      <c r="Z13" s="66">
        <f>(20/66)</f>
        <v>0.30303030303030304</v>
      </c>
      <c r="AA13" s="56" t="s">
        <v>381</v>
      </c>
      <c r="AB13" s="86" t="s">
        <v>385</v>
      </c>
      <c r="AC13" s="86" t="s">
        <v>385</v>
      </c>
      <c r="AD13" s="74" t="s">
        <v>477</v>
      </c>
      <c r="AE13" s="69">
        <v>8</v>
      </c>
      <c r="AF13" s="54">
        <f t="shared" si="3"/>
        <v>0.12121212121212122</v>
      </c>
      <c r="AG13" s="69">
        <v>10</v>
      </c>
      <c r="AH13" s="54">
        <f t="shared" si="4"/>
        <v>0.15151515151515152</v>
      </c>
      <c r="AI13" s="69">
        <v>17</v>
      </c>
      <c r="AJ13" s="54">
        <f t="shared" si="5"/>
        <v>0.25757575757575757</v>
      </c>
      <c r="AK13" s="69">
        <v>3</v>
      </c>
      <c r="AL13" s="54">
        <f t="shared" si="6"/>
        <v>4.5454545454545456E-2</v>
      </c>
      <c r="AM13" s="69">
        <v>20</v>
      </c>
      <c r="AN13" s="54">
        <f t="shared" si="7"/>
        <v>0.30303030303030304</v>
      </c>
      <c r="AO13" s="69">
        <v>3</v>
      </c>
      <c r="AP13" s="54">
        <f t="shared" si="8"/>
        <v>4.5454545454545456E-2</v>
      </c>
      <c r="AQ13" s="69">
        <v>1</v>
      </c>
      <c r="AR13" s="54">
        <f t="shared" si="9"/>
        <v>1.5151515151515152E-2</v>
      </c>
      <c r="AS13" s="69">
        <v>1</v>
      </c>
      <c r="AT13" s="54">
        <f t="shared" si="10"/>
        <v>1.5151515151515152E-2</v>
      </c>
      <c r="AU13" s="69">
        <v>2</v>
      </c>
      <c r="AV13" s="54">
        <f t="shared" si="11"/>
        <v>3.0303030303030304E-2</v>
      </c>
      <c r="AW13" s="69">
        <v>1</v>
      </c>
      <c r="AX13" s="54">
        <f t="shared" si="12"/>
        <v>1.5151515151515152E-2</v>
      </c>
      <c r="AY13" s="69">
        <v>0</v>
      </c>
      <c r="AZ13" s="54">
        <f t="shared" si="13"/>
        <v>0</v>
      </c>
      <c r="BA13" s="76">
        <v>6</v>
      </c>
      <c r="BB13" s="79">
        <v>29</v>
      </c>
      <c r="BC13" s="50">
        <v>2018</v>
      </c>
      <c r="BD13" s="69">
        <v>36</v>
      </c>
      <c r="BE13" s="54">
        <f t="shared" si="14"/>
        <v>0.54545454545454541</v>
      </c>
      <c r="BF13" s="69">
        <v>30</v>
      </c>
      <c r="BG13" s="54">
        <f t="shared" si="15"/>
        <v>0.45454545454545453</v>
      </c>
      <c r="BH13" s="56" t="s">
        <v>384</v>
      </c>
      <c r="BI13" s="69" t="s">
        <v>384</v>
      </c>
      <c r="BJ13" s="69">
        <v>4</v>
      </c>
      <c r="BK13" s="61">
        <f t="shared" si="16"/>
        <v>0.5</v>
      </c>
      <c r="BL13" s="69">
        <v>3</v>
      </c>
      <c r="BM13" s="61">
        <f t="shared" si="17"/>
        <v>0.3</v>
      </c>
      <c r="BN13" s="69">
        <v>10</v>
      </c>
      <c r="BO13" s="61">
        <f t="shared" si="18"/>
        <v>0.58823529411764708</v>
      </c>
      <c r="BP13" s="69">
        <v>1</v>
      </c>
      <c r="BQ13" s="61">
        <f t="shared" si="26"/>
        <v>0.33333333333333331</v>
      </c>
      <c r="BR13" s="69">
        <v>9</v>
      </c>
      <c r="BS13" s="61">
        <f t="shared" si="19"/>
        <v>0.45</v>
      </c>
      <c r="BT13" s="69">
        <v>2</v>
      </c>
      <c r="BU13" s="80">
        <f>(BT13/AO13)</f>
        <v>0.66666666666666663</v>
      </c>
      <c r="BV13" s="69">
        <v>0</v>
      </c>
      <c r="BW13" s="61">
        <f t="shared" si="28"/>
        <v>0</v>
      </c>
      <c r="BX13" s="69">
        <v>0</v>
      </c>
      <c r="BY13" s="61">
        <f>(BX13/AS13)</f>
        <v>0</v>
      </c>
      <c r="BZ13" s="69">
        <v>1</v>
      </c>
      <c r="CA13" s="61">
        <f>(BZ13/AU13)</f>
        <v>0.5</v>
      </c>
      <c r="CB13" s="69">
        <v>0</v>
      </c>
      <c r="CC13" s="80">
        <f>(CB13/AW13)</f>
        <v>0</v>
      </c>
      <c r="CD13" s="69">
        <v>0</v>
      </c>
      <c r="CE13" s="80" t="s">
        <v>385</v>
      </c>
      <c r="CF13" s="48">
        <v>1471386210</v>
      </c>
      <c r="CG13" s="48">
        <v>1472274250</v>
      </c>
      <c r="CH13" s="48">
        <v>1528220672</v>
      </c>
      <c r="CI13" s="48">
        <v>1589349499</v>
      </c>
      <c r="CJ13" s="48">
        <v>1820457828</v>
      </c>
      <c r="CK13" s="81">
        <v>1903067108</v>
      </c>
      <c r="CL13" s="63">
        <f t="shared" si="20"/>
        <v>9.3181955780750447E-2</v>
      </c>
      <c r="CM13" s="63">
        <f t="shared" si="21"/>
        <v>1.1392731998339799E-2</v>
      </c>
      <c r="CN13" s="81">
        <v>198965977058</v>
      </c>
      <c r="CO13" s="62">
        <v>2568330300</v>
      </c>
      <c r="CP13" s="65">
        <v>665263192</v>
      </c>
      <c r="CQ13" s="54">
        <f t="shared" si="27"/>
        <v>0.25902555913466424</v>
      </c>
      <c r="CR13" s="82">
        <f t="shared" si="22"/>
        <v>9.5647865838149933E-3</v>
      </c>
      <c r="CS13" s="81">
        <f t="shared" si="23"/>
        <v>28834350.121212121</v>
      </c>
      <c r="CT13" s="81">
        <f t="shared" si="24"/>
        <v>215.98110989502007</v>
      </c>
      <c r="CU13" s="65">
        <v>1447876798</v>
      </c>
      <c r="CV13" s="66">
        <f t="shared" si="29"/>
        <v>0.72270090775648543</v>
      </c>
      <c r="CW13" s="65">
        <v>33386354</v>
      </c>
      <c r="CX13" s="66">
        <f t="shared" si="30"/>
        <v>1.6664641892050934E-2</v>
      </c>
      <c r="CY13" s="65">
        <v>195903890</v>
      </c>
      <c r="CZ13" s="66">
        <f t="shared" si="31"/>
        <v>9.778450717049661E-2</v>
      </c>
      <c r="DA13" s="65">
        <v>311910285</v>
      </c>
      <c r="DB13" s="66">
        <f t="shared" si="32"/>
        <v>0.15568855473025134</v>
      </c>
      <c r="DC13" s="65">
        <v>14347304</v>
      </c>
      <c r="DD13" s="54">
        <f t="shared" si="33"/>
        <v>7.1613894490063197E-3</v>
      </c>
      <c r="DE13" s="65">
        <v>0</v>
      </c>
      <c r="DF13" s="54">
        <f t="shared" si="34"/>
        <v>0</v>
      </c>
      <c r="DG13" s="65">
        <v>0</v>
      </c>
      <c r="DH13" s="66">
        <f t="shared" si="35"/>
        <v>0</v>
      </c>
      <c r="DI13" s="65">
        <v>1820457828</v>
      </c>
      <c r="DJ13" s="65">
        <v>2015489567</v>
      </c>
      <c r="DK13" s="65">
        <v>2003424629</v>
      </c>
      <c r="DL13" s="54">
        <f t="shared" si="36"/>
        <v>0.1071333463485209</v>
      </c>
      <c r="DM13" s="67">
        <f t="shared" si="37"/>
        <v>0.10050592668823977</v>
      </c>
      <c r="DN13" s="65">
        <v>68892.899999999994</v>
      </c>
      <c r="DO13" s="65" t="s">
        <v>386</v>
      </c>
      <c r="DP13" s="65">
        <v>51776.28</v>
      </c>
      <c r="DQ13" s="68" t="s">
        <v>387</v>
      </c>
      <c r="DR13" s="69" t="s">
        <v>388</v>
      </c>
      <c r="DS13" s="69" t="s">
        <v>405</v>
      </c>
      <c r="DT13" s="69" t="s">
        <v>406</v>
      </c>
      <c r="DU13" s="65">
        <v>680815550</v>
      </c>
      <c r="DV13" s="65">
        <v>965568</v>
      </c>
      <c r="DW13" s="65">
        <v>20241668</v>
      </c>
      <c r="DX13" s="65">
        <v>2047941</v>
      </c>
      <c r="DY13" s="65">
        <v>25253392</v>
      </c>
      <c r="DZ13" s="65">
        <v>13547975</v>
      </c>
      <c r="EA13" s="65">
        <v>0</v>
      </c>
      <c r="EB13" s="65">
        <v>311910285</v>
      </c>
      <c r="EC13" s="65">
        <v>0</v>
      </c>
      <c r="ED13" s="69" t="s">
        <v>478</v>
      </c>
      <c r="EE13" s="69" t="s">
        <v>409</v>
      </c>
      <c r="EF13" s="69" t="s">
        <v>409</v>
      </c>
      <c r="EG13" s="69" t="s">
        <v>409</v>
      </c>
      <c r="EH13" s="75" t="s">
        <v>479</v>
      </c>
      <c r="EI13" s="77">
        <v>39</v>
      </c>
      <c r="EJ13" s="47" t="s">
        <v>423</v>
      </c>
      <c r="EK13" s="79">
        <v>101</v>
      </c>
      <c r="EL13" s="69">
        <v>93</v>
      </c>
      <c r="EM13" s="69">
        <v>15</v>
      </c>
      <c r="EN13" s="69">
        <v>325</v>
      </c>
      <c r="EO13" s="69">
        <v>11</v>
      </c>
      <c r="EP13" s="69">
        <v>0</v>
      </c>
      <c r="EQ13" s="69">
        <v>6</v>
      </c>
      <c r="ER13" s="69" t="s">
        <v>376</v>
      </c>
      <c r="ES13" s="76">
        <v>38</v>
      </c>
      <c r="ET13" s="77">
        <v>62</v>
      </c>
      <c r="EU13" s="69">
        <v>264</v>
      </c>
      <c r="EV13" s="65">
        <v>1859</v>
      </c>
      <c r="EW13" s="83">
        <f t="shared" si="25"/>
        <v>28.166666666666668</v>
      </c>
      <c r="EX13" s="69" t="s">
        <v>388</v>
      </c>
      <c r="EY13" s="69" t="s">
        <v>388</v>
      </c>
      <c r="EZ13" s="69" t="s">
        <v>480</v>
      </c>
    </row>
    <row r="14" spans="1:157" x14ac:dyDescent="0.25">
      <c r="A14" s="84" t="s">
        <v>481</v>
      </c>
      <c r="B14" s="46" t="s">
        <v>482</v>
      </c>
      <c r="C14" s="47"/>
      <c r="D14" s="48">
        <v>3029739.8764183698</v>
      </c>
      <c r="E14" s="48">
        <v>2075358</v>
      </c>
      <c r="F14" s="48">
        <v>2065907</v>
      </c>
      <c r="G14" s="65">
        <f t="shared" si="0"/>
        <v>121189.59505673479</v>
      </c>
      <c r="H14" s="76" t="s">
        <v>483</v>
      </c>
      <c r="I14" s="76" t="s">
        <v>484</v>
      </c>
      <c r="J14" s="74" t="s">
        <v>485</v>
      </c>
      <c r="K14" s="74" t="s">
        <v>375</v>
      </c>
      <c r="L14" s="69" t="s">
        <v>376</v>
      </c>
      <c r="M14" s="74" t="s">
        <v>375</v>
      </c>
      <c r="N14" s="69" t="s">
        <v>376</v>
      </c>
      <c r="O14" s="75" t="s">
        <v>486</v>
      </c>
      <c r="P14" s="75" t="s">
        <v>487</v>
      </c>
      <c r="Q14" s="76">
        <v>25</v>
      </c>
      <c r="R14" s="76">
        <v>16</v>
      </c>
      <c r="S14" s="66">
        <f t="shared" si="1"/>
        <v>0.64</v>
      </c>
      <c r="T14" s="76">
        <v>9</v>
      </c>
      <c r="U14" s="66">
        <f t="shared" si="2"/>
        <v>0.36</v>
      </c>
      <c r="V14" s="77">
        <v>33</v>
      </c>
      <c r="W14" s="69">
        <v>7</v>
      </c>
      <c r="X14" s="75" t="s">
        <v>488</v>
      </c>
      <c r="Y14" s="56" t="s">
        <v>433</v>
      </c>
      <c r="Z14" s="66">
        <f>(16/25)</f>
        <v>0.64</v>
      </c>
      <c r="AA14" s="56" t="s">
        <v>401</v>
      </c>
      <c r="AB14" s="58" t="s">
        <v>382</v>
      </c>
      <c r="AC14" s="78" t="s">
        <v>489</v>
      </c>
      <c r="AD14" s="74" t="s">
        <v>490</v>
      </c>
      <c r="AE14" s="69">
        <v>16</v>
      </c>
      <c r="AF14" s="54">
        <f t="shared" si="3"/>
        <v>0.64</v>
      </c>
      <c r="AG14" s="69">
        <v>4</v>
      </c>
      <c r="AH14" s="54">
        <f t="shared" si="4"/>
        <v>0.16</v>
      </c>
      <c r="AI14" s="69">
        <v>0</v>
      </c>
      <c r="AJ14" s="54">
        <f t="shared" si="5"/>
        <v>0</v>
      </c>
      <c r="AK14" s="69">
        <v>1</v>
      </c>
      <c r="AL14" s="54">
        <f t="shared" si="6"/>
        <v>0.04</v>
      </c>
      <c r="AM14" s="69">
        <v>0</v>
      </c>
      <c r="AN14" s="54">
        <f t="shared" si="7"/>
        <v>0</v>
      </c>
      <c r="AO14" s="69">
        <v>0</v>
      </c>
      <c r="AP14" s="54">
        <f t="shared" si="8"/>
        <v>0</v>
      </c>
      <c r="AQ14" s="69">
        <v>1</v>
      </c>
      <c r="AR14" s="54">
        <f t="shared" si="9"/>
        <v>0.04</v>
      </c>
      <c r="AS14" s="69">
        <v>0</v>
      </c>
      <c r="AT14" s="54">
        <f t="shared" si="10"/>
        <v>0</v>
      </c>
      <c r="AU14" s="69">
        <v>0</v>
      </c>
      <c r="AV14" s="54">
        <f t="shared" si="11"/>
        <v>0</v>
      </c>
      <c r="AW14" s="69">
        <v>3</v>
      </c>
      <c r="AX14" s="54">
        <f t="shared" si="12"/>
        <v>0.12</v>
      </c>
      <c r="AY14" s="69">
        <v>0</v>
      </c>
      <c r="AZ14" s="54">
        <f t="shared" si="13"/>
        <v>0</v>
      </c>
      <c r="BA14" s="76">
        <v>12</v>
      </c>
      <c r="BB14" s="79">
        <v>30</v>
      </c>
      <c r="BC14" s="50">
        <v>2014</v>
      </c>
      <c r="BD14" s="69">
        <v>13</v>
      </c>
      <c r="BE14" s="54">
        <f t="shared" si="14"/>
        <v>0.52</v>
      </c>
      <c r="BF14" s="69">
        <v>12</v>
      </c>
      <c r="BG14" s="54">
        <f t="shared" si="15"/>
        <v>0.48</v>
      </c>
      <c r="BH14" s="56" t="s">
        <v>384</v>
      </c>
      <c r="BI14" s="69" t="s">
        <v>384</v>
      </c>
      <c r="BJ14" s="69">
        <v>8</v>
      </c>
      <c r="BK14" s="61">
        <f t="shared" si="16"/>
        <v>0.5</v>
      </c>
      <c r="BL14" s="69">
        <v>2</v>
      </c>
      <c r="BM14" s="61">
        <f t="shared" si="17"/>
        <v>0.5</v>
      </c>
      <c r="BN14" s="69">
        <v>0</v>
      </c>
      <c r="BO14" s="80" t="s">
        <v>385</v>
      </c>
      <c r="BP14" s="69">
        <v>0</v>
      </c>
      <c r="BQ14" s="61">
        <f t="shared" si="26"/>
        <v>0</v>
      </c>
      <c r="BR14" s="69">
        <v>0</v>
      </c>
      <c r="BS14" s="80" t="s">
        <v>385</v>
      </c>
      <c r="BT14" s="69">
        <v>0</v>
      </c>
      <c r="BU14" s="80" t="s">
        <v>385</v>
      </c>
      <c r="BV14" s="69">
        <v>1</v>
      </c>
      <c r="BW14" s="61">
        <f t="shared" si="28"/>
        <v>1</v>
      </c>
      <c r="BX14" s="69">
        <v>0</v>
      </c>
      <c r="BY14" s="80" t="s">
        <v>385</v>
      </c>
      <c r="BZ14" s="69">
        <v>0</v>
      </c>
      <c r="CA14" s="80" t="s">
        <v>385</v>
      </c>
      <c r="CB14" s="69">
        <v>1</v>
      </c>
      <c r="CC14" s="80">
        <f>(CB14/AW14)</f>
        <v>0.33333333333333331</v>
      </c>
      <c r="CD14" s="69">
        <v>0</v>
      </c>
      <c r="CE14" s="80" t="s">
        <v>385</v>
      </c>
      <c r="CF14" s="81">
        <v>101133000</v>
      </c>
      <c r="CG14" s="81">
        <v>116456000</v>
      </c>
      <c r="CH14" s="81">
        <v>136615000</v>
      </c>
      <c r="CI14" s="81">
        <v>129784000</v>
      </c>
      <c r="CJ14" s="81">
        <v>174030000</v>
      </c>
      <c r="CK14" s="81">
        <v>192731875</v>
      </c>
      <c r="CL14" s="63">
        <f t="shared" si="20"/>
        <v>0.61074090975521667</v>
      </c>
      <c r="CM14" s="63">
        <f t="shared" si="21"/>
        <v>7.1459535639770519E-2</v>
      </c>
      <c r="CN14" s="81">
        <v>43697944151</v>
      </c>
      <c r="CO14" s="62">
        <v>355074075</v>
      </c>
      <c r="CP14" s="65">
        <v>162342200</v>
      </c>
      <c r="CQ14" s="54">
        <f t="shared" si="27"/>
        <v>0.45720657020651256</v>
      </c>
      <c r="CR14" s="82">
        <f t="shared" si="22"/>
        <v>4.4105478814748644E-3</v>
      </c>
      <c r="CS14" s="81">
        <f t="shared" si="23"/>
        <v>7709275</v>
      </c>
      <c r="CT14" s="81">
        <f t="shared" si="24"/>
        <v>63.613340702977929</v>
      </c>
      <c r="CU14" s="65">
        <v>85714291</v>
      </c>
      <c r="CV14" s="66">
        <f t="shared" si="29"/>
        <v>0.48644073610263672</v>
      </c>
      <c r="CW14" s="65">
        <v>7700253</v>
      </c>
      <c r="CX14" s="66">
        <f t="shared" si="30"/>
        <v>4.3700025909291326E-2</v>
      </c>
      <c r="CY14" s="65">
        <v>71370738</v>
      </c>
      <c r="CZ14" s="66">
        <f t="shared" si="31"/>
        <v>0.4050390421931907</v>
      </c>
      <c r="DA14" s="65">
        <v>9286219</v>
      </c>
      <c r="DB14" s="66">
        <f t="shared" si="32"/>
        <v>5.2700607486449266E-2</v>
      </c>
      <c r="DC14" s="65">
        <v>2135557</v>
      </c>
      <c r="DD14" s="54">
        <f t="shared" si="33"/>
        <v>1.2119588308432004E-2</v>
      </c>
      <c r="DE14" s="65">
        <v>0</v>
      </c>
      <c r="DF14" s="54">
        <f t="shared" si="34"/>
        <v>0</v>
      </c>
      <c r="DG14" s="65">
        <v>0</v>
      </c>
      <c r="DH14" s="66">
        <f t="shared" si="35"/>
        <v>0</v>
      </c>
      <c r="DI14" s="65">
        <v>176207058</v>
      </c>
      <c r="DJ14" s="65">
        <v>176207058</v>
      </c>
      <c r="DK14" s="65">
        <v>176207058</v>
      </c>
      <c r="DL14" s="54">
        <f t="shared" si="36"/>
        <v>0</v>
      </c>
      <c r="DM14" s="67">
        <f t="shared" si="37"/>
        <v>0</v>
      </c>
      <c r="DN14" s="65" t="s">
        <v>404</v>
      </c>
      <c r="DO14" s="65" t="s">
        <v>404</v>
      </c>
      <c r="DP14" s="65" t="s">
        <v>404</v>
      </c>
      <c r="DQ14" s="68" t="s">
        <v>404</v>
      </c>
      <c r="DR14" s="69">
        <v>40</v>
      </c>
      <c r="DS14" s="69" t="s">
        <v>405</v>
      </c>
      <c r="DT14" s="69" t="s">
        <v>461</v>
      </c>
      <c r="DU14" s="65">
        <v>14357693</v>
      </c>
      <c r="DV14" s="65">
        <v>2588386</v>
      </c>
      <c r="DW14" s="65">
        <v>14677459</v>
      </c>
      <c r="DX14" s="65">
        <v>1959858</v>
      </c>
      <c r="DY14" s="65">
        <v>42764058</v>
      </c>
      <c r="DZ14" s="65">
        <v>2294005</v>
      </c>
      <c r="EA14" s="65">
        <v>0</v>
      </c>
      <c r="EB14" s="65">
        <v>9286219</v>
      </c>
      <c r="EC14" s="65">
        <v>0</v>
      </c>
      <c r="ED14" s="69" t="s">
        <v>491</v>
      </c>
      <c r="EE14" s="69" t="s">
        <v>491</v>
      </c>
      <c r="EF14" s="69" t="s">
        <v>491</v>
      </c>
      <c r="EG14" s="69" t="s">
        <v>491</v>
      </c>
      <c r="EH14" s="75" t="s">
        <v>492</v>
      </c>
      <c r="EI14" s="77">
        <v>46</v>
      </c>
      <c r="EJ14" s="47" t="s">
        <v>493</v>
      </c>
      <c r="EK14" s="79">
        <v>39</v>
      </c>
      <c r="EL14" s="69">
        <v>89</v>
      </c>
      <c r="EM14" s="69">
        <v>1</v>
      </c>
      <c r="EN14" s="69">
        <v>255</v>
      </c>
      <c r="EO14" s="69">
        <v>27</v>
      </c>
      <c r="EP14" s="69">
        <v>4</v>
      </c>
      <c r="EQ14" s="69">
        <v>22</v>
      </c>
      <c r="ER14" s="69">
        <v>8</v>
      </c>
      <c r="ES14" s="76">
        <v>25</v>
      </c>
      <c r="ET14" s="77">
        <v>88</v>
      </c>
      <c r="EU14" s="69">
        <v>464</v>
      </c>
      <c r="EV14" s="65">
        <v>92</v>
      </c>
      <c r="EW14" s="83">
        <f t="shared" si="25"/>
        <v>3.68</v>
      </c>
      <c r="EX14" s="69">
        <v>1148</v>
      </c>
      <c r="EY14" s="69">
        <v>1</v>
      </c>
      <c r="EZ14" s="69" t="s">
        <v>391</v>
      </c>
    </row>
    <row r="15" spans="1:157" x14ac:dyDescent="0.25">
      <c r="A15" s="84" t="s">
        <v>494</v>
      </c>
      <c r="B15" s="46" t="s">
        <v>495</v>
      </c>
      <c r="C15" s="47"/>
      <c r="D15" s="48">
        <v>747801.04512391204</v>
      </c>
      <c r="E15" s="48">
        <v>516348</v>
      </c>
      <c r="F15" s="48">
        <v>508112</v>
      </c>
      <c r="G15" s="65">
        <f t="shared" si="0"/>
        <v>29912.041804956483</v>
      </c>
      <c r="H15" s="76" t="s">
        <v>372</v>
      </c>
      <c r="I15" s="76" t="s">
        <v>416</v>
      </c>
      <c r="J15" s="74" t="s">
        <v>496</v>
      </c>
      <c r="K15" s="74" t="s">
        <v>497</v>
      </c>
      <c r="L15" s="69">
        <v>4310</v>
      </c>
      <c r="M15" s="74" t="s">
        <v>498</v>
      </c>
      <c r="N15" s="69">
        <v>3131</v>
      </c>
      <c r="O15" s="75" t="s">
        <v>499</v>
      </c>
      <c r="P15" s="75" t="s">
        <v>500</v>
      </c>
      <c r="Q15" s="76">
        <v>25</v>
      </c>
      <c r="R15" s="76">
        <v>16</v>
      </c>
      <c r="S15" s="66">
        <f t="shared" si="1"/>
        <v>0.64</v>
      </c>
      <c r="T15" s="76">
        <v>9</v>
      </c>
      <c r="U15" s="66">
        <f t="shared" si="2"/>
        <v>0.36</v>
      </c>
      <c r="V15" s="77">
        <v>22</v>
      </c>
      <c r="W15" s="69">
        <v>6</v>
      </c>
      <c r="X15" s="75" t="s">
        <v>379</v>
      </c>
      <c r="Y15" s="56" t="s">
        <v>380</v>
      </c>
      <c r="Z15" s="66">
        <f>(10/25)</f>
        <v>0.4</v>
      </c>
      <c r="AA15" s="56" t="s">
        <v>381</v>
      </c>
      <c r="AB15" s="58" t="s">
        <v>382</v>
      </c>
      <c r="AC15" s="78" t="s">
        <v>501</v>
      </c>
      <c r="AD15" s="74" t="s">
        <v>502</v>
      </c>
      <c r="AE15" s="69">
        <v>8</v>
      </c>
      <c r="AF15" s="54">
        <f t="shared" si="3"/>
        <v>0.32</v>
      </c>
      <c r="AG15" s="69">
        <v>10</v>
      </c>
      <c r="AH15" s="54">
        <f t="shared" si="4"/>
        <v>0.4</v>
      </c>
      <c r="AI15" s="69">
        <v>0</v>
      </c>
      <c r="AJ15" s="54">
        <f t="shared" si="5"/>
        <v>0</v>
      </c>
      <c r="AK15" s="69">
        <v>1</v>
      </c>
      <c r="AL15" s="54">
        <f t="shared" si="6"/>
        <v>0.04</v>
      </c>
      <c r="AM15" s="69">
        <v>0</v>
      </c>
      <c r="AN15" s="54">
        <f t="shared" si="7"/>
        <v>0</v>
      </c>
      <c r="AO15" s="69">
        <v>1</v>
      </c>
      <c r="AP15" s="54">
        <f t="shared" si="8"/>
        <v>0.04</v>
      </c>
      <c r="AQ15" s="69">
        <v>1</v>
      </c>
      <c r="AR15" s="54">
        <f t="shared" si="9"/>
        <v>0.04</v>
      </c>
      <c r="AS15" s="69">
        <v>1</v>
      </c>
      <c r="AT15" s="54">
        <f t="shared" si="10"/>
        <v>0.04</v>
      </c>
      <c r="AU15" s="69">
        <v>0</v>
      </c>
      <c r="AV15" s="54">
        <f t="shared" si="11"/>
        <v>0</v>
      </c>
      <c r="AW15" s="69">
        <v>0</v>
      </c>
      <c r="AX15" s="54">
        <f t="shared" si="12"/>
        <v>0</v>
      </c>
      <c r="AY15" s="69">
        <v>3</v>
      </c>
      <c r="AZ15" s="54">
        <f t="shared" si="13"/>
        <v>0.12</v>
      </c>
      <c r="BA15" s="76">
        <v>6</v>
      </c>
      <c r="BB15" s="79">
        <v>23</v>
      </c>
      <c r="BC15" s="50">
        <v>2015</v>
      </c>
      <c r="BD15" s="69">
        <v>16</v>
      </c>
      <c r="BE15" s="54">
        <f t="shared" si="14"/>
        <v>0.64</v>
      </c>
      <c r="BF15" s="69">
        <v>9</v>
      </c>
      <c r="BG15" s="54">
        <f t="shared" si="15"/>
        <v>0.36</v>
      </c>
      <c r="BH15" s="56" t="s">
        <v>384</v>
      </c>
      <c r="BI15" s="69" t="s">
        <v>384</v>
      </c>
      <c r="BJ15" s="69">
        <v>2</v>
      </c>
      <c r="BK15" s="61">
        <f t="shared" si="16"/>
        <v>0.25</v>
      </c>
      <c r="BL15" s="69">
        <v>5</v>
      </c>
      <c r="BM15" s="61">
        <f t="shared" si="17"/>
        <v>0.5</v>
      </c>
      <c r="BN15" s="69">
        <v>0</v>
      </c>
      <c r="BO15" s="80" t="s">
        <v>385</v>
      </c>
      <c r="BP15" s="69">
        <v>1</v>
      </c>
      <c r="BQ15" s="61">
        <f t="shared" si="26"/>
        <v>1</v>
      </c>
      <c r="BR15" s="69">
        <v>0</v>
      </c>
      <c r="BS15" s="80" t="s">
        <v>385</v>
      </c>
      <c r="BT15" s="69">
        <v>1</v>
      </c>
      <c r="BU15" s="80">
        <f>(BT15/AO15)</f>
        <v>1</v>
      </c>
      <c r="BV15" s="69">
        <v>0</v>
      </c>
      <c r="BW15" s="61">
        <f t="shared" si="28"/>
        <v>0</v>
      </c>
      <c r="BX15" s="69">
        <v>0</v>
      </c>
      <c r="BY15" s="61">
        <f>(BX15/AS15)</f>
        <v>0</v>
      </c>
      <c r="BZ15" s="69">
        <v>0</v>
      </c>
      <c r="CA15" s="80" t="s">
        <v>385</v>
      </c>
      <c r="CB15" s="69">
        <v>0</v>
      </c>
      <c r="CC15" s="80" t="s">
        <v>385</v>
      </c>
      <c r="CD15" s="69">
        <v>0</v>
      </c>
      <c r="CE15" s="80">
        <f>(CD15/AY15)</f>
        <v>0</v>
      </c>
      <c r="CF15" s="81">
        <v>84815390.400000006</v>
      </c>
      <c r="CG15" s="81">
        <v>88208007</v>
      </c>
      <c r="CH15" s="81">
        <v>88208007</v>
      </c>
      <c r="CI15" s="81">
        <v>88208007</v>
      </c>
      <c r="CJ15" s="81">
        <v>102208007</v>
      </c>
      <c r="CK15" s="81">
        <v>93280000</v>
      </c>
      <c r="CL15" s="63">
        <f t="shared" si="20"/>
        <v>-7.0436837377560499E-2</v>
      </c>
      <c r="CM15" s="63">
        <f t="shared" si="21"/>
        <v>-0.1170218321290573</v>
      </c>
      <c r="CN15" s="81">
        <v>15517525000</v>
      </c>
      <c r="CO15" s="62">
        <v>125280000</v>
      </c>
      <c r="CP15" s="65">
        <v>32000000</v>
      </c>
      <c r="CQ15" s="54">
        <f t="shared" si="27"/>
        <v>0.2554278416347382</v>
      </c>
      <c r="CR15" s="82">
        <f t="shared" si="22"/>
        <v>6.0112679051588444E-3</v>
      </c>
      <c r="CS15" s="81">
        <f t="shared" si="23"/>
        <v>3731200</v>
      </c>
      <c r="CT15" s="81">
        <f t="shared" si="24"/>
        <v>124.73906075451302</v>
      </c>
      <c r="CU15" s="65">
        <v>70065766.950000003</v>
      </c>
      <c r="CV15" s="66">
        <f t="shared" si="29"/>
        <v>0.69978886266272611</v>
      </c>
      <c r="CW15" s="65">
        <v>5509782.8399999999</v>
      </c>
      <c r="CX15" s="66">
        <f t="shared" si="30"/>
        <v>5.5029507774797932E-2</v>
      </c>
      <c r="CY15" s="65">
        <v>9265633.0399999991</v>
      </c>
      <c r="CZ15" s="66">
        <f t="shared" si="31"/>
        <v>9.2541437697225934E-2</v>
      </c>
      <c r="DA15" s="65">
        <v>12142283.789999999</v>
      </c>
      <c r="DB15" s="66">
        <f t="shared" si="32"/>
        <v>0.12127227508400455</v>
      </c>
      <c r="DC15" s="65">
        <v>3140686.09</v>
      </c>
      <c r="DD15" s="54">
        <f t="shared" si="33"/>
        <v>3.1367916781245536E-2</v>
      </c>
      <c r="DE15" s="65">
        <v>0</v>
      </c>
      <c r="DF15" s="54">
        <f t="shared" si="34"/>
        <v>0</v>
      </c>
      <c r="DG15" s="65">
        <v>0</v>
      </c>
      <c r="DH15" s="66">
        <f t="shared" si="35"/>
        <v>0</v>
      </c>
      <c r="DI15" s="65">
        <v>102208007</v>
      </c>
      <c r="DJ15" s="65">
        <v>100226204.84999999</v>
      </c>
      <c r="DK15" s="65">
        <v>100124152.70999999</v>
      </c>
      <c r="DL15" s="54">
        <f t="shared" si="36"/>
        <v>-1.9389891341878962E-2</v>
      </c>
      <c r="DM15" s="67">
        <f t="shared" si="37"/>
        <v>-2.0388366343940256E-2</v>
      </c>
      <c r="DN15" s="65" t="s">
        <v>404</v>
      </c>
      <c r="DO15" s="65" t="s">
        <v>404</v>
      </c>
      <c r="DP15" s="65" t="s">
        <v>404</v>
      </c>
      <c r="DQ15" s="68" t="s">
        <v>404</v>
      </c>
      <c r="DR15" s="69" t="s">
        <v>388</v>
      </c>
      <c r="DS15" s="69" t="s">
        <v>388</v>
      </c>
      <c r="DT15" s="69" t="s">
        <v>388</v>
      </c>
      <c r="DU15" s="65">
        <v>980387.82</v>
      </c>
      <c r="DV15" s="65">
        <v>3330248.58</v>
      </c>
      <c r="DW15" s="65">
        <v>2064714.05</v>
      </c>
      <c r="DX15" s="65">
        <v>300654.09000000003</v>
      </c>
      <c r="DY15" s="65">
        <v>864970.26</v>
      </c>
      <c r="DZ15" s="65">
        <v>1201298.23</v>
      </c>
      <c r="EA15" s="65">
        <v>0</v>
      </c>
      <c r="EB15" s="65">
        <v>0</v>
      </c>
      <c r="EC15" s="65">
        <v>4100984.79</v>
      </c>
      <c r="ED15" s="69" t="s">
        <v>388</v>
      </c>
      <c r="EE15" s="69" t="s">
        <v>388</v>
      </c>
      <c r="EF15" s="69" t="s">
        <v>388</v>
      </c>
      <c r="EG15" s="69" t="s">
        <v>388</v>
      </c>
      <c r="EH15" s="75" t="s">
        <v>503</v>
      </c>
      <c r="EI15" s="77">
        <v>29</v>
      </c>
      <c r="EJ15" s="47" t="s">
        <v>390</v>
      </c>
      <c r="EK15" s="79">
        <v>73</v>
      </c>
      <c r="EL15" s="69" t="s">
        <v>388</v>
      </c>
      <c r="EM15" s="69">
        <v>0</v>
      </c>
      <c r="EN15" s="69">
        <v>154</v>
      </c>
      <c r="EO15" s="69">
        <v>20</v>
      </c>
      <c r="EP15" s="69">
        <v>0</v>
      </c>
      <c r="EQ15" s="69">
        <v>14</v>
      </c>
      <c r="ER15" s="69">
        <v>2</v>
      </c>
      <c r="ES15" s="76">
        <v>23</v>
      </c>
      <c r="ET15" s="77">
        <v>56</v>
      </c>
      <c r="EU15" s="65" t="s">
        <v>388</v>
      </c>
      <c r="EV15" s="65" t="s">
        <v>388</v>
      </c>
      <c r="EW15" s="83" t="s">
        <v>404</v>
      </c>
      <c r="EX15" s="69" t="s">
        <v>388</v>
      </c>
      <c r="EY15" s="69" t="s">
        <v>388</v>
      </c>
      <c r="EZ15" s="69" t="s">
        <v>391</v>
      </c>
    </row>
    <row r="16" spans="1:157" x14ac:dyDescent="0.25">
      <c r="A16" s="87">
        <v>10</v>
      </c>
      <c r="B16" s="46" t="s">
        <v>504</v>
      </c>
      <c r="C16" s="47"/>
      <c r="D16" s="48">
        <v>1799319.7475441</v>
      </c>
      <c r="E16" s="48">
        <v>1244315</v>
      </c>
      <c r="F16" s="48">
        <v>1219877</v>
      </c>
      <c r="G16" s="65">
        <f t="shared" si="0"/>
        <v>71972.789901764001</v>
      </c>
      <c r="H16" s="76" t="s">
        <v>505</v>
      </c>
      <c r="I16" s="76" t="s">
        <v>373</v>
      </c>
      <c r="J16" s="74" t="s">
        <v>506</v>
      </c>
      <c r="K16" s="74" t="s">
        <v>507</v>
      </c>
      <c r="L16" s="69">
        <v>5190</v>
      </c>
      <c r="M16" s="74" t="s">
        <v>508</v>
      </c>
      <c r="N16" s="69">
        <v>2010</v>
      </c>
      <c r="O16" s="75" t="s">
        <v>509</v>
      </c>
      <c r="P16" s="75" t="s">
        <v>510</v>
      </c>
      <c r="Q16" s="76">
        <v>25</v>
      </c>
      <c r="R16" s="76">
        <v>15</v>
      </c>
      <c r="S16" s="66">
        <f t="shared" si="1"/>
        <v>0.6</v>
      </c>
      <c r="T16" s="76">
        <v>10</v>
      </c>
      <c r="U16" s="66">
        <f t="shared" si="2"/>
        <v>0.4</v>
      </c>
      <c r="V16" s="77">
        <v>66</v>
      </c>
      <c r="W16" s="69">
        <v>6</v>
      </c>
      <c r="X16" s="75" t="s">
        <v>379</v>
      </c>
      <c r="Y16" s="56" t="s">
        <v>433</v>
      </c>
      <c r="Z16" s="66">
        <f>(12/25)</f>
        <v>0.48</v>
      </c>
      <c r="AA16" s="56" t="s">
        <v>381</v>
      </c>
      <c r="AB16" s="58" t="s">
        <v>382</v>
      </c>
      <c r="AC16" s="78">
        <v>182</v>
      </c>
      <c r="AD16" s="74" t="s">
        <v>511</v>
      </c>
      <c r="AE16" s="69">
        <v>12</v>
      </c>
      <c r="AF16" s="54">
        <f t="shared" si="3"/>
        <v>0.48</v>
      </c>
      <c r="AG16" s="69">
        <v>7</v>
      </c>
      <c r="AH16" s="54">
        <f t="shared" si="4"/>
        <v>0.28000000000000003</v>
      </c>
      <c r="AI16" s="69">
        <v>3</v>
      </c>
      <c r="AJ16" s="54">
        <f t="shared" si="5"/>
        <v>0.12</v>
      </c>
      <c r="AK16" s="69">
        <v>1</v>
      </c>
      <c r="AL16" s="54">
        <f t="shared" si="6"/>
        <v>0.04</v>
      </c>
      <c r="AM16" s="69">
        <v>0</v>
      </c>
      <c r="AN16" s="54">
        <f t="shared" si="7"/>
        <v>0</v>
      </c>
      <c r="AO16" s="69">
        <v>0</v>
      </c>
      <c r="AP16" s="54">
        <f t="shared" si="8"/>
        <v>0</v>
      </c>
      <c r="AQ16" s="69">
        <v>1</v>
      </c>
      <c r="AR16" s="54">
        <f t="shared" si="9"/>
        <v>0.04</v>
      </c>
      <c r="AS16" s="69">
        <v>1</v>
      </c>
      <c r="AT16" s="54">
        <f t="shared" si="10"/>
        <v>0.04</v>
      </c>
      <c r="AU16" s="69">
        <v>0</v>
      </c>
      <c r="AV16" s="54">
        <f t="shared" si="11"/>
        <v>0</v>
      </c>
      <c r="AW16" s="69">
        <v>0</v>
      </c>
      <c r="AX16" s="54">
        <f t="shared" si="12"/>
        <v>0</v>
      </c>
      <c r="AY16" s="69">
        <v>0</v>
      </c>
      <c r="AZ16" s="54">
        <f t="shared" si="13"/>
        <v>0</v>
      </c>
      <c r="BA16" s="76">
        <v>12</v>
      </c>
      <c r="BB16" s="79">
        <v>70</v>
      </c>
      <c r="BC16" s="50">
        <v>2016</v>
      </c>
      <c r="BD16" s="69">
        <v>14</v>
      </c>
      <c r="BE16" s="54">
        <f t="shared" si="14"/>
        <v>0.56000000000000005</v>
      </c>
      <c r="BF16" s="69">
        <v>11</v>
      </c>
      <c r="BG16" s="54">
        <f t="shared" si="15"/>
        <v>0.44</v>
      </c>
      <c r="BH16" s="56" t="s">
        <v>403</v>
      </c>
      <c r="BI16" s="69" t="s">
        <v>384</v>
      </c>
      <c r="BJ16" s="69">
        <v>4</v>
      </c>
      <c r="BK16" s="61">
        <f t="shared" si="16"/>
        <v>0.33333333333333331</v>
      </c>
      <c r="BL16" s="69">
        <v>3</v>
      </c>
      <c r="BM16" s="61">
        <f t="shared" si="17"/>
        <v>0.42857142857142855</v>
      </c>
      <c r="BN16" s="69">
        <v>3</v>
      </c>
      <c r="BO16" s="61">
        <f t="shared" ref="BO16:BO24" si="38">(BN16/AI16)</f>
        <v>1</v>
      </c>
      <c r="BP16" s="69">
        <v>0</v>
      </c>
      <c r="BQ16" s="61">
        <f t="shared" si="26"/>
        <v>0</v>
      </c>
      <c r="BR16" s="69">
        <v>0</v>
      </c>
      <c r="BS16" s="80" t="s">
        <v>385</v>
      </c>
      <c r="BT16" s="69">
        <v>0</v>
      </c>
      <c r="BU16" s="80" t="s">
        <v>385</v>
      </c>
      <c r="BV16" s="69">
        <v>1</v>
      </c>
      <c r="BW16" s="61">
        <f t="shared" si="28"/>
        <v>1</v>
      </c>
      <c r="BX16" s="69">
        <v>0</v>
      </c>
      <c r="BY16" s="61">
        <f>(BX16/AS16)</f>
        <v>0</v>
      </c>
      <c r="BZ16" s="69">
        <v>0</v>
      </c>
      <c r="CA16" s="80" t="s">
        <v>385</v>
      </c>
      <c r="CB16" s="69">
        <v>0</v>
      </c>
      <c r="CC16" s="80" t="s">
        <v>385</v>
      </c>
      <c r="CD16" s="69">
        <v>0</v>
      </c>
      <c r="CE16" s="80" t="s">
        <v>385</v>
      </c>
      <c r="CF16" s="81">
        <v>156888086</v>
      </c>
      <c r="CG16" s="81">
        <v>164895159</v>
      </c>
      <c r="CH16" s="81">
        <v>157604925</v>
      </c>
      <c r="CI16" s="81">
        <v>165485177</v>
      </c>
      <c r="CJ16" s="81">
        <v>176390000</v>
      </c>
      <c r="CK16" s="81">
        <v>232604500</v>
      </c>
      <c r="CL16" s="63">
        <f t="shared" si="20"/>
        <v>0.25312149784560645</v>
      </c>
      <c r="CM16" s="63">
        <f t="shared" si="21"/>
        <v>0.27582321442851498</v>
      </c>
      <c r="CN16" s="81">
        <v>30306957803</v>
      </c>
      <c r="CO16" s="62">
        <v>275282385</v>
      </c>
      <c r="CP16" s="65">
        <v>42677885</v>
      </c>
      <c r="CQ16" s="54">
        <f t="shared" si="27"/>
        <v>0.15503311263450439</v>
      </c>
      <c r="CR16" s="82">
        <f t="shared" si="22"/>
        <v>7.6749537684371325E-3</v>
      </c>
      <c r="CS16" s="81">
        <f t="shared" si="23"/>
        <v>9304180</v>
      </c>
      <c r="CT16" s="81">
        <f t="shared" si="24"/>
        <v>129.2735770379239</v>
      </c>
      <c r="CU16" s="65">
        <v>94398794</v>
      </c>
      <c r="CV16" s="66">
        <f t="shared" si="29"/>
        <v>0.49181227087813395</v>
      </c>
      <c r="CW16" s="65">
        <v>16729854</v>
      </c>
      <c r="CX16" s="66">
        <f t="shared" si="30"/>
        <v>8.7161574195530861E-2</v>
      </c>
      <c r="CY16" s="65">
        <v>80273969</v>
      </c>
      <c r="CZ16" s="66">
        <f t="shared" si="31"/>
        <v>0.41822274748860594</v>
      </c>
      <c r="DA16" s="65">
        <v>0</v>
      </c>
      <c r="DB16" s="66">
        <f t="shared" si="32"/>
        <v>0</v>
      </c>
      <c r="DC16" s="65">
        <v>538088</v>
      </c>
      <c r="DD16" s="54">
        <f t="shared" si="33"/>
        <v>2.8034074377292716E-3</v>
      </c>
      <c r="DE16" s="65">
        <v>0</v>
      </c>
      <c r="DF16" s="54">
        <f t="shared" si="34"/>
        <v>0</v>
      </c>
      <c r="DG16" s="65">
        <v>0</v>
      </c>
      <c r="DH16" s="66">
        <f t="shared" si="35"/>
        <v>0</v>
      </c>
      <c r="DI16" s="65">
        <v>176390000</v>
      </c>
      <c r="DJ16" s="65">
        <v>190233002</v>
      </c>
      <c r="DK16" s="65">
        <v>191940705</v>
      </c>
      <c r="DL16" s="54">
        <f t="shared" si="36"/>
        <v>7.8479516979420572E-2</v>
      </c>
      <c r="DM16" s="67">
        <f t="shared" si="37"/>
        <v>8.816092182096491E-2</v>
      </c>
      <c r="DN16" s="65" t="s">
        <v>404</v>
      </c>
      <c r="DO16" s="65" t="s">
        <v>404</v>
      </c>
      <c r="DP16" s="65" t="s">
        <v>404</v>
      </c>
      <c r="DQ16" s="68" t="s">
        <v>404</v>
      </c>
      <c r="DR16" s="69">
        <v>45</v>
      </c>
      <c r="DS16" s="69" t="s">
        <v>405</v>
      </c>
      <c r="DT16" s="69" t="s">
        <v>461</v>
      </c>
      <c r="DU16" s="65">
        <v>0</v>
      </c>
      <c r="DV16" s="65">
        <v>3411136</v>
      </c>
      <c r="DW16" s="65">
        <v>13673139</v>
      </c>
      <c r="DX16" s="65">
        <v>2509333</v>
      </c>
      <c r="DY16" s="65">
        <v>5878844</v>
      </c>
      <c r="DZ16" s="65">
        <v>70955</v>
      </c>
      <c r="EA16" s="65">
        <v>0</v>
      </c>
      <c r="EB16" s="65">
        <v>0</v>
      </c>
      <c r="EC16" s="65">
        <v>0</v>
      </c>
      <c r="ED16" s="69" t="s">
        <v>409</v>
      </c>
      <c r="EE16" s="69" t="s">
        <v>512</v>
      </c>
      <c r="EF16" s="69" t="s">
        <v>409</v>
      </c>
      <c r="EG16" s="69" t="s">
        <v>447</v>
      </c>
      <c r="EH16" s="75" t="s">
        <v>513</v>
      </c>
      <c r="EI16" s="77">
        <v>51</v>
      </c>
      <c r="EJ16" s="47" t="s">
        <v>514</v>
      </c>
      <c r="EK16" s="79">
        <v>52</v>
      </c>
      <c r="EL16" s="69">
        <v>112</v>
      </c>
      <c r="EM16" s="69">
        <v>0</v>
      </c>
      <c r="EN16" s="69">
        <v>255</v>
      </c>
      <c r="EO16" s="69">
        <v>19</v>
      </c>
      <c r="EP16" s="69">
        <v>0</v>
      </c>
      <c r="EQ16" s="69">
        <v>5</v>
      </c>
      <c r="ER16" s="69">
        <v>2</v>
      </c>
      <c r="ES16" s="76">
        <v>32</v>
      </c>
      <c r="ET16" s="77">
        <v>118</v>
      </c>
      <c r="EU16" s="69">
        <v>145</v>
      </c>
      <c r="EV16" s="65">
        <v>224</v>
      </c>
      <c r="EW16" s="83">
        <f t="shared" ref="EW16:EW38" si="39">(EV16/Q16)</f>
        <v>8.9600000000000009</v>
      </c>
      <c r="EX16" s="69">
        <v>147</v>
      </c>
      <c r="EY16" s="69">
        <v>3</v>
      </c>
      <c r="EZ16" s="69" t="s">
        <v>391</v>
      </c>
    </row>
    <row r="17" spans="1:156" x14ac:dyDescent="0.25">
      <c r="A17" s="88">
        <v>11</v>
      </c>
      <c r="B17" s="46" t="s">
        <v>515</v>
      </c>
      <c r="C17" s="47"/>
      <c r="D17" s="48">
        <v>5908845.0086292103</v>
      </c>
      <c r="E17" s="48">
        <v>4231587</v>
      </c>
      <c r="F17" s="48">
        <v>4168841</v>
      </c>
      <c r="G17" s="65">
        <f t="shared" si="0"/>
        <v>164134.58357303363</v>
      </c>
      <c r="H17" s="76" t="s">
        <v>372</v>
      </c>
      <c r="I17" s="76" t="s">
        <v>416</v>
      </c>
      <c r="J17" s="74" t="s">
        <v>516</v>
      </c>
      <c r="K17" s="74" t="s">
        <v>517</v>
      </c>
      <c r="L17" s="69">
        <v>6051</v>
      </c>
      <c r="M17" s="74" t="s">
        <v>375</v>
      </c>
      <c r="N17" s="69" t="s">
        <v>376</v>
      </c>
      <c r="O17" s="75" t="s">
        <v>518</v>
      </c>
      <c r="P17" s="75" t="s">
        <v>519</v>
      </c>
      <c r="Q17" s="76">
        <v>36</v>
      </c>
      <c r="R17" s="76">
        <v>22</v>
      </c>
      <c r="S17" s="66">
        <f t="shared" si="1"/>
        <v>0.61111111111111116</v>
      </c>
      <c r="T17" s="76">
        <v>14</v>
      </c>
      <c r="U17" s="66">
        <f t="shared" si="2"/>
        <v>0.3888888888888889</v>
      </c>
      <c r="V17" s="77">
        <v>42</v>
      </c>
      <c r="W17" s="69">
        <v>7</v>
      </c>
      <c r="X17" s="75" t="s">
        <v>379</v>
      </c>
      <c r="Y17" s="56" t="s">
        <v>380</v>
      </c>
      <c r="Z17" s="66">
        <f>(19/36)</f>
        <v>0.52777777777777779</v>
      </c>
      <c r="AA17" s="56" t="s">
        <v>401</v>
      </c>
      <c r="AB17" s="80">
        <v>0.7</v>
      </c>
      <c r="AC17" s="89">
        <v>145</v>
      </c>
      <c r="AD17" s="74" t="s">
        <v>520</v>
      </c>
      <c r="AE17" s="69">
        <v>8</v>
      </c>
      <c r="AF17" s="54">
        <f t="shared" si="3"/>
        <v>0.22222222222222221</v>
      </c>
      <c r="AG17" s="69">
        <v>19</v>
      </c>
      <c r="AH17" s="54">
        <f t="shared" si="4"/>
        <v>0.52777777777777779</v>
      </c>
      <c r="AI17" s="69">
        <v>3</v>
      </c>
      <c r="AJ17" s="54">
        <f t="shared" si="5"/>
        <v>8.3333333333333329E-2</v>
      </c>
      <c r="AK17" s="69">
        <v>3</v>
      </c>
      <c r="AL17" s="54">
        <f t="shared" si="6"/>
        <v>8.3333333333333329E-2</v>
      </c>
      <c r="AM17" s="69">
        <v>1</v>
      </c>
      <c r="AN17" s="54">
        <f t="shared" si="7"/>
        <v>2.7777777777777776E-2</v>
      </c>
      <c r="AO17" s="69">
        <v>1</v>
      </c>
      <c r="AP17" s="54">
        <f t="shared" si="8"/>
        <v>2.7777777777777776E-2</v>
      </c>
      <c r="AQ17" s="69">
        <v>1</v>
      </c>
      <c r="AR17" s="54">
        <f t="shared" si="9"/>
        <v>2.7777777777777776E-2</v>
      </c>
      <c r="AS17" s="69">
        <v>0</v>
      </c>
      <c r="AT17" s="54">
        <f t="shared" si="10"/>
        <v>0</v>
      </c>
      <c r="AU17" s="69">
        <v>0</v>
      </c>
      <c r="AV17" s="54">
        <f t="shared" si="11"/>
        <v>0</v>
      </c>
      <c r="AW17" s="69">
        <v>0</v>
      </c>
      <c r="AX17" s="54">
        <f t="shared" si="12"/>
        <v>0</v>
      </c>
      <c r="AY17" s="69">
        <v>0</v>
      </c>
      <c r="AZ17" s="54">
        <f t="shared" si="13"/>
        <v>0</v>
      </c>
      <c r="BA17" s="76">
        <v>12</v>
      </c>
      <c r="BB17" s="79">
        <v>47</v>
      </c>
      <c r="BC17" s="50">
        <v>2015</v>
      </c>
      <c r="BD17" s="69">
        <v>20</v>
      </c>
      <c r="BE17" s="54">
        <f t="shared" si="14"/>
        <v>0.55555555555555558</v>
      </c>
      <c r="BF17" s="69">
        <v>16</v>
      </c>
      <c r="BG17" s="54">
        <f t="shared" si="15"/>
        <v>0.44444444444444442</v>
      </c>
      <c r="BH17" s="56" t="s">
        <v>384</v>
      </c>
      <c r="BI17" s="69" t="s">
        <v>384</v>
      </c>
      <c r="BJ17" s="69">
        <v>4</v>
      </c>
      <c r="BK17" s="61">
        <f t="shared" si="16"/>
        <v>0.5</v>
      </c>
      <c r="BL17" s="69">
        <v>9</v>
      </c>
      <c r="BM17" s="61">
        <f t="shared" si="17"/>
        <v>0.47368421052631576</v>
      </c>
      <c r="BN17" s="69">
        <v>1</v>
      </c>
      <c r="BO17" s="61">
        <f t="shared" si="38"/>
        <v>0.33333333333333331</v>
      </c>
      <c r="BP17" s="69">
        <v>2</v>
      </c>
      <c r="BQ17" s="61">
        <f t="shared" si="26"/>
        <v>0.66666666666666663</v>
      </c>
      <c r="BR17" s="69">
        <v>0</v>
      </c>
      <c r="BS17" s="61">
        <f>(BR17/AM17)</f>
        <v>0</v>
      </c>
      <c r="BT17" s="69">
        <v>0</v>
      </c>
      <c r="BU17" s="80">
        <f t="shared" ref="BU17:BU23" si="40">(BT17/AO17)</f>
        <v>0</v>
      </c>
      <c r="BV17" s="69">
        <v>0</v>
      </c>
      <c r="BW17" s="61">
        <f t="shared" si="28"/>
        <v>0</v>
      </c>
      <c r="BX17" s="69">
        <v>0</v>
      </c>
      <c r="BY17" s="80" t="s">
        <v>385</v>
      </c>
      <c r="BZ17" s="69">
        <v>0</v>
      </c>
      <c r="CA17" s="80" t="s">
        <v>385</v>
      </c>
      <c r="CB17" s="69">
        <v>0</v>
      </c>
      <c r="CC17" s="80" t="s">
        <v>385</v>
      </c>
      <c r="CD17" s="69">
        <v>0</v>
      </c>
      <c r="CE17" s="80" t="s">
        <v>385</v>
      </c>
      <c r="CF17" s="81">
        <v>278858366</v>
      </c>
      <c r="CG17" s="81">
        <v>292794422</v>
      </c>
      <c r="CH17" s="81">
        <v>445251639</v>
      </c>
      <c r="CI17" s="81">
        <v>460374718</v>
      </c>
      <c r="CJ17" s="81">
        <v>450650782</v>
      </c>
      <c r="CK17" s="81">
        <v>482251183.36000001</v>
      </c>
      <c r="CL17" s="63">
        <f t="shared" si="20"/>
        <v>0.46168791620444133</v>
      </c>
      <c r="CM17" s="63">
        <f t="shared" si="21"/>
        <v>3.533172249009249E-2</v>
      </c>
      <c r="CN17" s="81">
        <v>75299355780</v>
      </c>
      <c r="CO17" s="62">
        <v>670901264.36000001</v>
      </c>
      <c r="CP17" s="65">
        <v>188650081</v>
      </c>
      <c r="CQ17" s="54">
        <f t="shared" si="27"/>
        <v>0.28118903782356258</v>
      </c>
      <c r="CR17" s="82">
        <f t="shared" si="22"/>
        <v>6.4044529779109889E-3</v>
      </c>
      <c r="CS17" s="81">
        <f t="shared" si="23"/>
        <v>13395866.204444446</v>
      </c>
      <c r="CT17" s="81">
        <f t="shared" si="24"/>
        <v>81.615135048512158</v>
      </c>
      <c r="CU17" s="65">
        <v>241078476.84</v>
      </c>
      <c r="CV17" s="66">
        <f t="shared" si="29"/>
        <v>0.43638996078327913</v>
      </c>
      <c r="CW17" s="65">
        <v>12758486.73</v>
      </c>
      <c r="CX17" s="66">
        <f t="shared" si="30"/>
        <v>2.3094867682666945E-2</v>
      </c>
      <c r="CY17" s="65">
        <v>79915446.120000005</v>
      </c>
      <c r="CZ17" s="66">
        <f t="shared" si="31"/>
        <v>0.14465952687029204</v>
      </c>
      <c r="DA17" s="65">
        <v>28323609.640000001</v>
      </c>
      <c r="DB17" s="66">
        <f t="shared" si="32"/>
        <v>5.1270188289117724E-2</v>
      </c>
      <c r="DC17" s="65">
        <v>34627732.909999996</v>
      </c>
      <c r="DD17" s="54">
        <f t="shared" si="33"/>
        <v>6.2681642943338431E-2</v>
      </c>
      <c r="DE17" s="65">
        <v>116241858.23999999</v>
      </c>
      <c r="DF17" s="54">
        <f t="shared" si="34"/>
        <v>0.21041604635819752</v>
      </c>
      <c r="DG17" s="65">
        <v>39492572.119999997</v>
      </c>
      <c r="DH17" s="66">
        <f t="shared" si="35"/>
        <v>7.1487767073108166E-2</v>
      </c>
      <c r="DI17" s="65">
        <v>450650782</v>
      </c>
      <c r="DJ17" s="65">
        <v>662748796.38</v>
      </c>
      <c r="DK17" s="65">
        <v>552438182.60000002</v>
      </c>
      <c r="DL17" s="54">
        <f t="shared" si="36"/>
        <v>0.47064827767235506</v>
      </c>
      <c r="DM17" s="67">
        <f t="shared" si="37"/>
        <v>0.22586757787984935</v>
      </c>
      <c r="DN17" s="65">
        <v>117425.47</v>
      </c>
      <c r="DO17" s="65" t="s">
        <v>386</v>
      </c>
      <c r="DP17" s="65">
        <v>110325.1</v>
      </c>
      <c r="DQ17" s="68" t="s">
        <v>387</v>
      </c>
      <c r="DR17" s="69">
        <v>45</v>
      </c>
      <c r="DS17" s="69" t="s">
        <v>405</v>
      </c>
      <c r="DT17" s="69" t="s">
        <v>461</v>
      </c>
      <c r="DU17" s="65">
        <v>17060606.280000001</v>
      </c>
      <c r="DV17" s="65">
        <v>1800287.04</v>
      </c>
      <c r="DW17" s="65">
        <v>23199395.539999999</v>
      </c>
      <c r="DX17" s="65">
        <v>1042698.13</v>
      </c>
      <c r="DY17" s="65">
        <v>35236155.210000001</v>
      </c>
      <c r="DZ17" s="65">
        <v>4992208.18</v>
      </c>
      <c r="EA17" s="65">
        <v>0</v>
      </c>
      <c r="EB17" s="65">
        <v>28043209.640000001</v>
      </c>
      <c r="EC17" s="65">
        <v>280400</v>
      </c>
      <c r="ED17" s="69" t="s">
        <v>521</v>
      </c>
      <c r="EE17" s="69" t="s">
        <v>421</v>
      </c>
      <c r="EF17" s="69" t="s">
        <v>522</v>
      </c>
      <c r="EG17" s="69" t="s">
        <v>388</v>
      </c>
      <c r="EH17" s="75" t="s">
        <v>523</v>
      </c>
      <c r="EI17" s="77">
        <v>51</v>
      </c>
      <c r="EJ17" s="47" t="s">
        <v>524</v>
      </c>
      <c r="EK17" s="79">
        <v>141</v>
      </c>
      <c r="EL17" s="69">
        <v>49</v>
      </c>
      <c r="EM17" s="69">
        <v>0</v>
      </c>
      <c r="EN17" s="69">
        <v>76</v>
      </c>
      <c r="EO17" s="69">
        <v>13</v>
      </c>
      <c r="EP17" s="69">
        <v>0</v>
      </c>
      <c r="EQ17" s="69">
        <v>12</v>
      </c>
      <c r="ER17" s="69">
        <v>3</v>
      </c>
      <c r="ES17" s="76">
        <v>19</v>
      </c>
      <c r="ET17" s="77">
        <v>100</v>
      </c>
      <c r="EU17" s="69">
        <v>207</v>
      </c>
      <c r="EV17" s="65">
        <v>378</v>
      </c>
      <c r="EW17" s="83">
        <f t="shared" si="39"/>
        <v>10.5</v>
      </c>
      <c r="EX17" s="69">
        <v>321</v>
      </c>
      <c r="EY17" s="69">
        <v>2</v>
      </c>
      <c r="EZ17" s="69" t="s">
        <v>525</v>
      </c>
    </row>
    <row r="18" spans="1:156" x14ac:dyDescent="0.25">
      <c r="A18" s="88">
        <v>12</v>
      </c>
      <c r="B18" s="46" t="s">
        <v>526</v>
      </c>
      <c r="C18" s="47"/>
      <c r="D18" s="48">
        <v>3607209.7559453198</v>
      </c>
      <c r="E18" s="48">
        <v>2464838</v>
      </c>
      <c r="F18" s="48">
        <v>2411097</v>
      </c>
      <c r="G18" s="65">
        <f t="shared" si="0"/>
        <v>78417.603390115648</v>
      </c>
      <c r="H18" s="76" t="s">
        <v>527</v>
      </c>
      <c r="I18" s="76" t="s">
        <v>416</v>
      </c>
      <c r="J18" s="74" t="s">
        <v>528</v>
      </c>
      <c r="K18" s="74" t="s">
        <v>529</v>
      </c>
      <c r="L18" s="69">
        <v>8873</v>
      </c>
      <c r="M18" s="74" t="s">
        <v>530</v>
      </c>
      <c r="N18" s="69">
        <v>10601</v>
      </c>
      <c r="O18" s="75" t="s">
        <v>531</v>
      </c>
      <c r="P18" s="75" t="s">
        <v>532</v>
      </c>
      <c r="Q18" s="76">
        <v>46</v>
      </c>
      <c r="R18" s="76">
        <v>28</v>
      </c>
      <c r="S18" s="66">
        <f t="shared" si="1"/>
        <v>0.60869565217391308</v>
      </c>
      <c r="T18" s="76">
        <v>18</v>
      </c>
      <c r="U18" s="66">
        <f t="shared" si="2"/>
        <v>0.39130434782608697</v>
      </c>
      <c r="V18" s="77">
        <v>45</v>
      </c>
      <c r="W18" s="69">
        <v>7</v>
      </c>
      <c r="X18" s="75" t="s">
        <v>379</v>
      </c>
      <c r="Y18" s="56" t="s">
        <v>433</v>
      </c>
      <c r="Z18" s="66">
        <f>(20/46)</f>
        <v>0.43478260869565216</v>
      </c>
      <c r="AA18" s="56" t="s">
        <v>381</v>
      </c>
      <c r="AB18" s="58" t="s">
        <v>382</v>
      </c>
      <c r="AC18" s="78" t="s">
        <v>533</v>
      </c>
      <c r="AD18" s="74" t="s">
        <v>534</v>
      </c>
      <c r="AE18" s="69">
        <v>20</v>
      </c>
      <c r="AF18" s="54">
        <f t="shared" si="3"/>
        <v>0.43478260869565216</v>
      </c>
      <c r="AG18" s="69">
        <v>1</v>
      </c>
      <c r="AH18" s="54">
        <f t="shared" si="4"/>
        <v>2.1739130434782608E-2</v>
      </c>
      <c r="AI18" s="69">
        <v>14</v>
      </c>
      <c r="AJ18" s="54">
        <f t="shared" si="5"/>
        <v>0.30434782608695654</v>
      </c>
      <c r="AK18" s="69">
        <v>5</v>
      </c>
      <c r="AL18" s="54">
        <f t="shared" si="6"/>
        <v>0.10869565217391304</v>
      </c>
      <c r="AM18" s="69">
        <v>1</v>
      </c>
      <c r="AN18" s="54">
        <f t="shared" si="7"/>
        <v>2.1739130434782608E-2</v>
      </c>
      <c r="AO18" s="69">
        <v>3</v>
      </c>
      <c r="AP18" s="54">
        <f t="shared" si="8"/>
        <v>6.5217391304347824E-2</v>
      </c>
      <c r="AQ18" s="69">
        <v>0</v>
      </c>
      <c r="AR18" s="54">
        <f t="shared" si="9"/>
        <v>0</v>
      </c>
      <c r="AS18" s="69">
        <v>2</v>
      </c>
      <c r="AT18" s="54">
        <f t="shared" si="10"/>
        <v>4.3478260869565216E-2</v>
      </c>
      <c r="AU18" s="69">
        <v>0</v>
      </c>
      <c r="AV18" s="54">
        <f t="shared" si="11"/>
        <v>0</v>
      </c>
      <c r="AW18" s="69">
        <v>0</v>
      </c>
      <c r="AX18" s="54">
        <f t="shared" si="12"/>
        <v>0</v>
      </c>
      <c r="AY18" s="69">
        <v>0</v>
      </c>
      <c r="AZ18" s="54">
        <f t="shared" si="13"/>
        <v>0</v>
      </c>
      <c r="BA18" s="76">
        <v>12</v>
      </c>
      <c r="BB18" s="79">
        <v>45</v>
      </c>
      <c r="BC18" s="50">
        <v>2015</v>
      </c>
      <c r="BD18" s="69">
        <v>28</v>
      </c>
      <c r="BE18" s="54">
        <f t="shared" si="14"/>
        <v>0.60869565217391308</v>
      </c>
      <c r="BF18" s="69">
        <v>18</v>
      </c>
      <c r="BG18" s="54">
        <f t="shared" si="15"/>
        <v>0.39130434782608697</v>
      </c>
      <c r="BH18" s="56" t="s">
        <v>403</v>
      </c>
      <c r="BI18" s="69" t="s">
        <v>403</v>
      </c>
      <c r="BJ18" s="69">
        <v>7</v>
      </c>
      <c r="BK18" s="61">
        <f t="shared" si="16"/>
        <v>0.35</v>
      </c>
      <c r="BL18" s="69">
        <v>0</v>
      </c>
      <c r="BM18" s="61">
        <f t="shared" si="17"/>
        <v>0</v>
      </c>
      <c r="BN18" s="69">
        <v>6</v>
      </c>
      <c r="BO18" s="61">
        <f t="shared" si="38"/>
        <v>0.42857142857142855</v>
      </c>
      <c r="BP18" s="69">
        <v>3</v>
      </c>
      <c r="BQ18" s="61">
        <f t="shared" si="26"/>
        <v>0.6</v>
      </c>
      <c r="BR18" s="69">
        <v>1</v>
      </c>
      <c r="BS18" s="61">
        <f>(BR18/AM18)</f>
        <v>1</v>
      </c>
      <c r="BT18" s="69">
        <v>1</v>
      </c>
      <c r="BU18" s="80">
        <f t="shared" si="40"/>
        <v>0.33333333333333331</v>
      </c>
      <c r="BV18" s="69">
        <v>0</v>
      </c>
      <c r="BW18" s="80" t="s">
        <v>385</v>
      </c>
      <c r="BX18" s="69">
        <v>0</v>
      </c>
      <c r="BY18" s="61">
        <f>(BX18/AS18)</f>
        <v>0</v>
      </c>
      <c r="BZ18" s="69">
        <v>0</v>
      </c>
      <c r="CA18" s="80" t="s">
        <v>385</v>
      </c>
      <c r="CB18" s="69">
        <v>0</v>
      </c>
      <c r="CC18" s="80" t="s">
        <v>385</v>
      </c>
      <c r="CD18" s="69">
        <v>0</v>
      </c>
      <c r="CE18" s="80" t="s">
        <v>385</v>
      </c>
      <c r="CF18" s="81">
        <v>387725500</v>
      </c>
      <c r="CG18" s="81">
        <v>401418638</v>
      </c>
      <c r="CH18" s="81">
        <v>416337815</v>
      </c>
      <c r="CI18" s="81">
        <v>418419500</v>
      </c>
      <c r="CJ18" s="81">
        <v>428987600</v>
      </c>
      <c r="CK18" s="81">
        <v>460741700</v>
      </c>
      <c r="CL18" s="63">
        <f t="shared" si="20"/>
        <v>4.380306377658758E-3</v>
      </c>
      <c r="CM18" s="63">
        <f t="shared" si="21"/>
        <v>3.9104269846017378E-2</v>
      </c>
      <c r="CN18" s="81">
        <v>50351752600</v>
      </c>
      <c r="CO18" s="62">
        <v>560105900</v>
      </c>
      <c r="CP18" s="65">
        <v>99364200</v>
      </c>
      <c r="CQ18" s="54">
        <f t="shared" si="27"/>
        <v>0.17740252334424614</v>
      </c>
      <c r="CR18" s="82">
        <f t="shared" si="22"/>
        <v>9.1504600378100841E-3</v>
      </c>
      <c r="CS18" s="81">
        <f t="shared" si="23"/>
        <v>10016123.913043479</v>
      </c>
      <c r="CT18" s="81">
        <f t="shared" si="24"/>
        <v>127.72800340779079</v>
      </c>
      <c r="CU18" s="65">
        <v>204798213</v>
      </c>
      <c r="CV18" s="66">
        <f t="shared" si="29"/>
        <v>0.37278618630489557</v>
      </c>
      <c r="CW18" s="65">
        <v>22048911</v>
      </c>
      <c r="CX18" s="66">
        <f t="shared" si="30"/>
        <v>4.0134771312023421E-2</v>
      </c>
      <c r="CY18" s="65">
        <v>50320501</v>
      </c>
      <c r="CZ18" s="66">
        <f t="shared" si="31"/>
        <v>9.1596442107342441E-2</v>
      </c>
      <c r="DA18" s="65">
        <v>271644949</v>
      </c>
      <c r="DB18" s="66">
        <f t="shared" si="32"/>
        <v>0.49446468835496071</v>
      </c>
      <c r="DC18" s="65">
        <v>559212</v>
      </c>
      <c r="DD18" s="54">
        <f t="shared" si="33"/>
        <v>1.0179117569543113E-3</v>
      </c>
      <c r="DE18" s="65">
        <v>0</v>
      </c>
      <c r="DF18" s="54">
        <f t="shared" si="34"/>
        <v>0</v>
      </c>
      <c r="DG18" s="65">
        <v>0</v>
      </c>
      <c r="DH18" s="66">
        <f t="shared" si="35"/>
        <v>0</v>
      </c>
      <c r="DI18" s="65">
        <v>428987600</v>
      </c>
      <c r="DJ18" s="65">
        <v>549371786.09000003</v>
      </c>
      <c r="DK18" s="65">
        <v>549371786.09000003</v>
      </c>
      <c r="DL18" s="54">
        <f t="shared" si="36"/>
        <v>0.28062392966603245</v>
      </c>
      <c r="DM18" s="67">
        <f t="shared" si="37"/>
        <v>0.28062392966603245</v>
      </c>
      <c r="DN18" s="65">
        <v>70000</v>
      </c>
      <c r="DO18" s="65" t="s">
        <v>386</v>
      </c>
      <c r="DP18" s="65">
        <v>61399.68</v>
      </c>
      <c r="DQ18" s="68" t="s">
        <v>387</v>
      </c>
      <c r="DR18" s="69" t="s">
        <v>388</v>
      </c>
      <c r="DS18" s="69" t="s">
        <v>405</v>
      </c>
      <c r="DT18" s="69" t="s">
        <v>406</v>
      </c>
      <c r="DU18" s="65">
        <v>164529</v>
      </c>
      <c r="DV18" s="65">
        <v>1000857</v>
      </c>
      <c r="DW18" s="65">
        <v>16747832</v>
      </c>
      <c r="DX18" s="65">
        <v>2741926</v>
      </c>
      <c r="DY18" s="65">
        <v>19793197</v>
      </c>
      <c r="DZ18" s="65">
        <v>2614777</v>
      </c>
      <c r="EA18" s="65">
        <v>0</v>
      </c>
      <c r="EB18" s="65">
        <v>271644949</v>
      </c>
      <c r="EC18" s="65">
        <v>0</v>
      </c>
      <c r="ED18" s="69" t="s">
        <v>409</v>
      </c>
      <c r="EE18" s="69" t="s">
        <v>409</v>
      </c>
      <c r="EF18" s="69" t="s">
        <v>409</v>
      </c>
      <c r="EG18" s="69" t="s">
        <v>409</v>
      </c>
      <c r="EH18" s="75" t="s">
        <v>535</v>
      </c>
      <c r="EI18" s="77">
        <v>59</v>
      </c>
      <c r="EJ18" s="47" t="s">
        <v>536</v>
      </c>
      <c r="EK18" s="79">
        <v>55</v>
      </c>
      <c r="EL18" s="69">
        <v>81</v>
      </c>
      <c r="EM18" s="69">
        <v>0</v>
      </c>
      <c r="EN18" s="69">
        <v>41</v>
      </c>
      <c r="EO18" s="69">
        <v>11</v>
      </c>
      <c r="EP18" s="69">
        <v>0</v>
      </c>
      <c r="EQ18" s="69">
        <v>20</v>
      </c>
      <c r="ER18" s="69">
        <v>5</v>
      </c>
      <c r="ES18" s="76">
        <v>33</v>
      </c>
      <c r="ET18" s="77">
        <v>195</v>
      </c>
      <c r="EU18" s="65" t="s">
        <v>388</v>
      </c>
      <c r="EV18" s="65">
        <v>504</v>
      </c>
      <c r="EW18" s="83">
        <f t="shared" si="39"/>
        <v>10.956521739130435</v>
      </c>
      <c r="EX18" s="69">
        <v>220</v>
      </c>
      <c r="EY18" s="69">
        <v>2</v>
      </c>
      <c r="EZ18" s="69" t="s">
        <v>525</v>
      </c>
    </row>
    <row r="19" spans="1:156" x14ac:dyDescent="0.25">
      <c r="A19" s="88">
        <v>13</v>
      </c>
      <c r="B19" s="46" t="s">
        <v>537</v>
      </c>
      <c r="C19" s="47"/>
      <c r="D19" s="48">
        <v>2947205.5540677598</v>
      </c>
      <c r="E19" s="48">
        <v>2048165</v>
      </c>
      <c r="F19" s="48">
        <v>2016514</v>
      </c>
      <c r="G19" s="65">
        <f t="shared" si="0"/>
        <v>98240.185135591993</v>
      </c>
      <c r="H19" s="76" t="s">
        <v>372</v>
      </c>
      <c r="I19" s="76" t="s">
        <v>373</v>
      </c>
      <c r="J19" s="74" t="s">
        <v>538</v>
      </c>
      <c r="K19" s="74" t="s">
        <v>539</v>
      </c>
      <c r="L19" s="69">
        <v>7402</v>
      </c>
      <c r="M19" s="74" t="s">
        <v>540</v>
      </c>
      <c r="N19" s="69">
        <v>9850</v>
      </c>
      <c r="O19" s="75" t="s">
        <v>541</v>
      </c>
      <c r="P19" s="75" t="s">
        <v>542</v>
      </c>
      <c r="Q19" s="76">
        <v>30</v>
      </c>
      <c r="R19" s="76">
        <v>18</v>
      </c>
      <c r="S19" s="66">
        <f t="shared" si="1"/>
        <v>0.6</v>
      </c>
      <c r="T19" s="76">
        <v>12</v>
      </c>
      <c r="U19" s="66">
        <f t="shared" si="2"/>
        <v>0.4</v>
      </c>
      <c r="V19" s="77">
        <v>29</v>
      </c>
      <c r="W19" s="69">
        <v>8</v>
      </c>
      <c r="X19" s="75" t="s">
        <v>379</v>
      </c>
      <c r="Y19" s="56" t="s">
        <v>433</v>
      </c>
      <c r="Z19" s="66">
        <f>(10/30)</f>
        <v>0.33333333333333331</v>
      </c>
      <c r="AA19" s="56" t="s">
        <v>381</v>
      </c>
      <c r="AB19" s="58" t="s">
        <v>382</v>
      </c>
      <c r="AC19" s="77">
        <v>158</v>
      </c>
      <c r="AD19" s="74" t="s">
        <v>543</v>
      </c>
      <c r="AE19" s="69">
        <v>10</v>
      </c>
      <c r="AF19" s="54">
        <f t="shared" si="3"/>
        <v>0.33333333333333331</v>
      </c>
      <c r="AG19" s="69">
        <v>7</v>
      </c>
      <c r="AH19" s="54">
        <f t="shared" si="4"/>
        <v>0.23333333333333334</v>
      </c>
      <c r="AI19" s="69">
        <v>3</v>
      </c>
      <c r="AJ19" s="54">
        <f t="shared" si="5"/>
        <v>0.1</v>
      </c>
      <c r="AK19" s="69">
        <v>3</v>
      </c>
      <c r="AL19" s="54">
        <f t="shared" si="6"/>
        <v>0.1</v>
      </c>
      <c r="AM19" s="69">
        <v>1</v>
      </c>
      <c r="AN19" s="54">
        <f t="shared" si="7"/>
        <v>3.3333333333333333E-2</v>
      </c>
      <c r="AO19" s="69">
        <v>1</v>
      </c>
      <c r="AP19" s="54">
        <f t="shared" si="8"/>
        <v>3.3333333333333333E-2</v>
      </c>
      <c r="AQ19" s="69">
        <v>4</v>
      </c>
      <c r="AR19" s="54">
        <f t="shared" si="9"/>
        <v>0.13333333333333333</v>
      </c>
      <c r="AS19" s="69">
        <v>0</v>
      </c>
      <c r="AT19" s="54">
        <f t="shared" si="10"/>
        <v>0</v>
      </c>
      <c r="AU19" s="69">
        <v>1</v>
      </c>
      <c r="AV19" s="54">
        <f t="shared" si="11"/>
        <v>3.3333333333333333E-2</v>
      </c>
      <c r="AW19" s="69">
        <v>0</v>
      </c>
      <c r="AX19" s="54">
        <f t="shared" si="12"/>
        <v>0</v>
      </c>
      <c r="AY19" s="69">
        <v>0</v>
      </c>
      <c r="AZ19" s="54">
        <f t="shared" si="13"/>
        <v>0</v>
      </c>
      <c r="BA19" s="76">
        <v>6</v>
      </c>
      <c r="BB19" s="79">
        <v>33</v>
      </c>
      <c r="BC19" s="50">
        <v>2016</v>
      </c>
      <c r="BD19" s="69">
        <v>18</v>
      </c>
      <c r="BE19" s="54">
        <f t="shared" si="14"/>
        <v>0.6</v>
      </c>
      <c r="BF19" s="69">
        <v>12</v>
      </c>
      <c r="BG19" s="54">
        <f t="shared" si="15"/>
        <v>0.4</v>
      </c>
      <c r="BH19" s="56" t="s">
        <v>403</v>
      </c>
      <c r="BI19" s="69" t="s">
        <v>403</v>
      </c>
      <c r="BJ19" s="69">
        <v>5</v>
      </c>
      <c r="BK19" s="61">
        <f t="shared" si="16"/>
        <v>0.5</v>
      </c>
      <c r="BL19" s="69">
        <v>2</v>
      </c>
      <c r="BM19" s="61">
        <f t="shared" si="17"/>
        <v>0.2857142857142857</v>
      </c>
      <c r="BN19" s="69">
        <v>2</v>
      </c>
      <c r="BO19" s="61">
        <f t="shared" si="38"/>
        <v>0.66666666666666663</v>
      </c>
      <c r="BP19" s="69">
        <v>1</v>
      </c>
      <c r="BQ19" s="61">
        <f t="shared" si="26"/>
        <v>0.33333333333333331</v>
      </c>
      <c r="BR19" s="69">
        <v>0</v>
      </c>
      <c r="BS19" s="61">
        <f>(BR19/AM19)</f>
        <v>0</v>
      </c>
      <c r="BT19" s="69">
        <v>0</v>
      </c>
      <c r="BU19" s="80">
        <f t="shared" si="40"/>
        <v>0</v>
      </c>
      <c r="BV19" s="69">
        <v>2</v>
      </c>
      <c r="BW19" s="61">
        <f>(BV19/AQ19)</f>
        <v>0.5</v>
      </c>
      <c r="BX19" s="69">
        <v>0</v>
      </c>
      <c r="BY19" s="80" t="s">
        <v>385</v>
      </c>
      <c r="BZ19" s="69">
        <v>0</v>
      </c>
      <c r="CA19" s="61">
        <f>(BZ19/AU19)</f>
        <v>0</v>
      </c>
      <c r="CB19" s="69">
        <v>0</v>
      </c>
      <c r="CC19" s="80" t="s">
        <v>385</v>
      </c>
      <c r="CD19" s="69">
        <v>0</v>
      </c>
      <c r="CE19" s="80" t="s">
        <v>385</v>
      </c>
      <c r="CF19" s="81">
        <v>93733499</v>
      </c>
      <c r="CG19" s="81">
        <v>100386706</v>
      </c>
      <c r="CH19" s="81">
        <v>113395423</v>
      </c>
      <c r="CI19" s="81">
        <v>111544908</v>
      </c>
      <c r="CJ19" s="81">
        <v>129828040</v>
      </c>
      <c r="CK19" s="81">
        <v>130992792</v>
      </c>
      <c r="CL19" s="63">
        <f t="shared" si="20"/>
        <v>0.18118412797270622</v>
      </c>
      <c r="CM19" s="63">
        <f t="shared" si="21"/>
        <v>-2.3830473004637559E-2</v>
      </c>
      <c r="CN19" s="81">
        <v>38794947355</v>
      </c>
      <c r="CO19" s="62">
        <v>222971554</v>
      </c>
      <c r="CP19" s="65">
        <v>91978762</v>
      </c>
      <c r="CQ19" s="54">
        <f t="shared" si="27"/>
        <v>0.41251343657944817</v>
      </c>
      <c r="CR19" s="82">
        <f t="shared" si="22"/>
        <v>3.3765425894595855E-3</v>
      </c>
      <c r="CS19" s="81">
        <f t="shared" si="23"/>
        <v>4366426.4000000004</v>
      </c>
      <c r="CT19" s="81">
        <f t="shared" si="24"/>
        <v>44.44643904094255</v>
      </c>
      <c r="CU19" s="65">
        <v>58359080.859999999</v>
      </c>
      <c r="CV19" s="66">
        <f t="shared" si="29"/>
        <v>0.31086795066734246</v>
      </c>
      <c r="CW19" s="65">
        <v>6358308.9000000004</v>
      </c>
      <c r="CX19" s="66">
        <f t="shared" si="30"/>
        <v>3.3869526872684276E-2</v>
      </c>
      <c r="CY19" s="65">
        <v>103505532.94</v>
      </c>
      <c r="CZ19" s="66">
        <f t="shared" si="31"/>
        <v>0.55135468951230682</v>
      </c>
      <c r="DA19" s="65">
        <v>0</v>
      </c>
      <c r="DB19" s="66">
        <f t="shared" si="32"/>
        <v>0</v>
      </c>
      <c r="DC19" s="65">
        <v>19506564.16</v>
      </c>
      <c r="DD19" s="54">
        <f t="shared" si="33"/>
        <v>0.10390783294766631</v>
      </c>
      <c r="DE19" s="65">
        <v>0</v>
      </c>
      <c r="DF19" s="54">
        <f t="shared" si="34"/>
        <v>0</v>
      </c>
      <c r="DG19" s="65">
        <v>0</v>
      </c>
      <c r="DH19" s="66">
        <f t="shared" si="35"/>
        <v>0</v>
      </c>
      <c r="DI19" s="65">
        <v>119836630</v>
      </c>
      <c r="DJ19" s="65">
        <v>188210306.86000001</v>
      </c>
      <c r="DK19" s="65">
        <v>187729486.86000001</v>
      </c>
      <c r="DL19" s="54">
        <f t="shared" si="36"/>
        <v>0.5705574068629935</v>
      </c>
      <c r="DM19" s="67">
        <f t="shared" si="37"/>
        <v>0.56654511112336858</v>
      </c>
      <c r="DN19" s="65" t="s">
        <v>404</v>
      </c>
      <c r="DO19" s="65" t="s">
        <v>404</v>
      </c>
      <c r="DP19" s="65" t="s">
        <v>404</v>
      </c>
      <c r="DQ19" s="68" t="s">
        <v>404</v>
      </c>
      <c r="DR19" s="69">
        <v>60</v>
      </c>
      <c r="DS19" s="69" t="s">
        <v>405</v>
      </c>
      <c r="DT19" s="69" t="s">
        <v>461</v>
      </c>
      <c r="DU19" s="65">
        <f>(8844858-3522553.99)</f>
        <v>5322304.01</v>
      </c>
      <c r="DV19" s="65">
        <f>(2439079-831639.68)</f>
        <v>1607439.3199999998</v>
      </c>
      <c r="DW19" s="65">
        <f>(3824595-148914.9)</f>
        <v>3675680.1</v>
      </c>
      <c r="DX19" s="65">
        <v>264169.52</v>
      </c>
      <c r="DY19" s="65">
        <f>(1923743-79558.65)</f>
        <v>1844184.35</v>
      </c>
      <c r="DZ19" s="65">
        <f>(99916091-8353965.22)</f>
        <v>91562125.780000001</v>
      </c>
      <c r="EA19" s="65">
        <v>0</v>
      </c>
      <c r="EB19" s="65">
        <v>0</v>
      </c>
      <c r="EC19" s="65">
        <v>0</v>
      </c>
      <c r="ED19" s="69" t="s">
        <v>409</v>
      </c>
      <c r="EE19" s="69" t="s">
        <v>409</v>
      </c>
      <c r="EF19" s="69" t="s">
        <v>409</v>
      </c>
      <c r="EG19" s="69" t="s">
        <v>409</v>
      </c>
      <c r="EH19" s="75" t="s">
        <v>544</v>
      </c>
      <c r="EI19" s="77">
        <v>38</v>
      </c>
      <c r="EJ19" s="47" t="s">
        <v>423</v>
      </c>
      <c r="EK19" s="79">
        <v>109</v>
      </c>
      <c r="EL19" s="69">
        <v>97</v>
      </c>
      <c r="EM19" s="69">
        <v>0</v>
      </c>
      <c r="EN19" s="69">
        <v>117</v>
      </c>
      <c r="EO19" s="69">
        <v>17</v>
      </c>
      <c r="EP19" s="69">
        <v>0</v>
      </c>
      <c r="EQ19" s="69">
        <v>15</v>
      </c>
      <c r="ER19" s="69">
        <v>7</v>
      </c>
      <c r="ES19" s="76">
        <v>30</v>
      </c>
      <c r="ET19" s="77">
        <v>77</v>
      </c>
      <c r="EU19" s="69">
        <v>247</v>
      </c>
      <c r="EV19" s="65">
        <v>483</v>
      </c>
      <c r="EW19" s="83">
        <f t="shared" si="39"/>
        <v>16.100000000000001</v>
      </c>
      <c r="EX19" s="69">
        <v>194</v>
      </c>
      <c r="EY19" s="69">
        <v>2</v>
      </c>
      <c r="EZ19" s="69" t="s">
        <v>391</v>
      </c>
    </row>
    <row r="20" spans="1:156" x14ac:dyDescent="0.25">
      <c r="A20" s="88">
        <v>14</v>
      </c>
      <c r="B20" s="46" t="s">
        <v>545</v>
      </c>
      <c r="C20" s="47"/>
      <c r="D20" s="48">
        <v>8110942.5734408097</v>
      </c>
      <c r="E20" s="48">
        <v>5742962</v>
      </c>
      <c r="F20" s="48">
        <v>5665041</v>
      </c>
      <c r="G20" s="65">
        <f t="shared" si="0"/>
        <v>207972.88649848229</v>
      </c>
      <c r="H20" s="76" t="s">
        <v>527</v>
      </c>
      <c r="I20" s="76" t="s">
        <v>416</v>
      </c>
      <c r="J20" s="74" t="s">
        <v>546</v>
      </c>
      <c r="K20" s="74" t="s">
        <v>547</v>
      </c>
      <c r="L20" s="69" t="s">
        <v>548</v>
      </c>
      <c r="M20" s="74" t="s">
        <v>549</v>
      </c>
      <c r="N20" s="69">
        <v>16039</v>
      </c>
      <c r="O20" s="75" t="s">
        <v>550</v>
      </c>
      <c r="P20" s="75" t="s">
        <v>550</v>
      </c>
      <c r="Q20" s="76">
        <v>39</v>
      </c>
      <c r="R20" s="76">
        <v>20</v>
      </c>
      <c r="S20" s="66">
        <f t="shared" si="1"/>
        <v>0.51282051282051277</v>
      </c>
      <c r="T20" s="76">
        <v>19</v>
      </c>
      <c r="U20" s="66">
        <f t="shared" si="2"/>
        <v>0.48717948717948717</v>
      </c>
      <c r="V20" s="77">
        <v>18</v>
      </c>
      <c r="W20" s="69">
        <v>6</v>
      </c>
      <c r="X20" s="75" t="s">
        <v>379</v>
      </c>
      <c r="Y20" s="56" t="s">
        <v>551</v>
      </c>
      <c r="Z20" s="66">
        <f>(13/39)</f>
        <v>0.33333333333333331</v>
      </c>
      <c r="AA20" s="56" t="s">
        <v>381</v>
      </c>
      <c r="AB20" s="58" t="s">
        <v>382</v>
      </c>
      <c r="AC20" s="77">
        <v>117</v>
      </c>
      <c r="AD20" s="74" t="s">
        <v>552</v>
      </c>
      <c r="AE20" s="69">
        <v>13</v>
      </c>
      <c r="AF20" s="54">
        <f t="shared" si="3"/>
        <v>0.33333333333333331</v>
      </c>
      <c r="AG20" s="69">
        <v>5</v>
      </c>
      <c r="AH20" s="54">
        <f t="shared" si="4"/>
        <v>0.12820512820512819</v>
      </c>
      <c r="AI20" s="69">
        <v>2</v>
      </c>
      <c r="AJ20" s="54">
        <f t="shared" si="5"/>
        <v>5.128205128205128E-2</v>
      </c>
      <c r="AK20" s="69">
        <v>3</v>
      </c>
      <c r="AL20" s="54">
        <f t="shared" si="6"/>
        <v>7.6923076923076927E-2</v>
      </c>
      <c r="AM20" s="69">
        <v>0</v>
      </c>
      <c r="AN20" s="54">
        <f t="shared" si="7"/>
        <v>0</v>
      </c>
      <c r="AO20" s="69">
        <v>13</v>
      </c>
      <c r="AP20" s="54">
        <f t="shared" si="8"/>
        <v>0.33333333333333331</v>
      </c>
      <c r="AQ20" s="69">
        <v>1</v>
      </c>
      <c r="AR20" s="54">
        <f t="shared" si="9"/>
        <v>2.564102564102564E-2</v>
      </c>
      <c r="AS20" s="69">
        <v>0</v>
      </c>
      <c r="AT20" s="54">
        <f t="shared" si="10"/>
        <v>0</v>
      </c>
      <c r="AU20" s="69">
        <v>0</v>
      </c>
      <c r="AV20" s="54">
        <f t="shared" si="11"/>
        <v>0</v>
      </c>
      <c r="AW20" s="69">
        <v>0</v>
      </c>
      <c r="AX20" s="54">
        <f t="shared" si="12"/>
        <v>0</v>
      </c>
      <c r="AY20" s="69">
        <v>2</v>
      </c>
      <c r="AZ20" s="54">
        <f t="shared" si="13"/>
        <v>5.128205128205128E-2</v>
      </c>
      <c r="BA20" s="76">
        <v>12</v>
      </c>
      <c r="BB20" s="79">
        <v>22</v>
      </c>
      <c r="BC20" s="50">
        <v>2015</v>
      </c>
      <c r="BD20" s="69">
        <v>21</v>
      </c>
      <c r="BE20" s="54">
        <f t="shared" si="14"/>
        <v>0.53846153846153844</v>
      </c>
      <c r="BF20" s="69">
        <v>18</v>
      </c>
      <c r="BG20" s="54">
        <f t="shared" si="15"/>
        <v>0.46153846153846156</v>
      </c>
      <c r="BH20" s="56" t="s">
        <v>384</v>
      </c>
      <c r="BI20" s="69" t="s">
        <v>384</v>
      </c>
      <c r="BJ20" s="69">
        <v>7</v>
      </c>
      <c r="BK20" s="61">
        <f t="shared" si="16"/>
        <v>0.53846153846153844</v>
      </c>
      <c r="BL20" s="69">
        <v>2</v>
      </c>
      <c r="BM20" s="61">
        <f t="shared" si="17"/>
        <v>0.4</v>
      </c>
      <c r="BN20" s="69">
        <v>1</v>
      </c>
      <c r="BO20" s="61">
        <f t="shared" si="38"/>
        <v>0.5</v>
      </c>
      <c r="BP20" s="69">
        <v>1</v>
      </c>
      <c r="BQ20" s="61">
        <f t="shared" si="26"/>
        <v>0.33333333333333331</v>
      </c>
      <c r="BR20" s="69">
        <v>0</v>
      </c>
      <c r="BS20" s="80" t="s">
        <v>385</v>
      </c>
      <c r="BT20" s="69">
        <v>7</v>
      </c>
      <c r="BU20" s="80">
        <f t="shared" si="40"/>
        <v>0.53846153846153844</v>
      </c>
      <c r="BV20" s="69">
        <v>0</v>
      </c>
      <c r="BW20" s="61">
        <f>(BV20/AQ20)</f>
        <v>0</v>
      </c>
      <c r="BX20" s="69">
        <v>0</v>
      </c>
      <c r="BY20" s="80" t="s">
        <v>385</v>
      </c>
      <c r="BZ20" s="69">
        <v>0</v>
      </c>
      <c r="CA20" s="80" t="s">
        <v>385</v>
      </c>
      <c r="CB20" s="69">
        <v>0</v>
      </c>
      <c r="CC20" s="80" t="s">
        <v>385</v>
      </c>
      <c r="CD20" s="69">
        <v>0</v>
      </c>
      <c r="CE20" s="80">
        <f>(CD20/AY20)</f>
        <v>0</v>
      </c>
      <c r="CF20" s="81">
        <v>575941400</v>
      </c>
      <c r="CG20" s="81">
        <v>603748000</v>
      </c>
      <c r="CH20" s="81">
        <v>647459355</v>
      </c>
      <c r="CI20" s="81">
        <v>670120433</v>
      </c>
      <c r="CJ20" s="81">
        <v>691328618</v>
      </c>
      <c r="CK20" s="81">
        <v>712068476</v>
      </c>
      <c r="CL20" s="63">
        <f t="shared" si="20"/>
        <v>4.4981242017138524E-2</v>
      </c>
      <c r="CM20" s="63">
        <f t="shared" si="21"/>
        <v>-3.4856147621590795E-3</v>
      </c>
      <c r="CN20" s="81">
        <v>100923903000</v>
      </c>
      <c r="CO20" s="62">
        <v>1005361389</v>
      </c>
      <c r="CP20" s="65">
        <v>293292913</v>
      </c>
      <c r="CQ20" s="54">
        <f t="shared" si="27"/>
        <v>0.29172884119980858</v>
      </c>
      <c r="CR20" s="82">
        <f t="shared" si="22"/>
        <v>7.0554987949683241E-3</v>
      </c>
      <c r="CS20" s="81">
        <f t="shared" si="23"/>
        <v>18258166.051282052</v>
      </c>
      <c r="CT20" s="81">
        <f t="shared" si="24"/>
        <v>87.791088341774255</v>
      </c>
      <c r="CU20" s="65">
        <v>611981035.77999997</v>
      </c>
      <c r="CV20" s="66">
        <f t="shared" si="29"/>
        <v>0.93206122741796438</v>
      </c>
      <c r="CW20" s="65">
        <v>3691325.2</v>
      </c>
      <c r="CX20" s="66">
        <f t="shared" si="30"/>
        <v>5.6219733873382593E-3</v>
      </c>
      <c r="CY20" s="65">
        <v>30044065.539999999</v>
      </c>
      <c r="CZ20" s="66">
        <f t="shared" si="31"/>
        <v>4.5757804517826406E-2</v>
      </c>
      <c r="DA20" s="65">
        <v>0</v>
      </c>
      <c r="DB20" s="66">
        <f t="shared" si="32"/>
        <v>0</v>
      </c>
      <c r="DC20" s="65">
        <v>10872451.74</v>
      </c>
      <c r="DD20" s="54">
        <f t="shared" si="33"/>
        <v>1.6558994676870938E-2</v>
      </c>
      <c r="DE20" s="65">
        <v>0</v>
      </c>
      <c r="DF20" s="54">
        <f t="shared" si="34"/>
        <v>0</v>
      </c>
      <c r="DG20" s="65">
        <v>0</v>
      </c>
      <c r="DH20" s="66">
        <f t="shared" si="35"/>
        <v>0</v>
      </c>
      <c r="DI20" s="65">
        <v>792163320.48000002</v>
      </c>
      <c r="DJ20" s="65">
        <v>784541211.97000003</v>
      </c>
      <c r="DK20" s="65">
        <v>656588878.25999999</v>
      </c>
      <c r="DL20" s="54">
        <f t="shared" si="36"/>
        <v>-9.6218902250883032E-3</v>
      </c>
      <c r="DM20" s="67">
        <f t="shared" si="37"/>
        <v>-0.17114455910158854</v>
      </c>
      <c r="DN20" s="65" t="s">
        <v>404</v>
      </c>
      <c r="DO20" s="65" t="s">
        <v>404</v>
      </c>
      <c r="DP20" s="65" t="s">
        <v>404</v>
      </c>
      <c r="DQ20" s="68" t="s">
        <v>404</v>
      </c>
      <c r="DR20" s="69">
        <v>50</v>
      </c>
      <c r="DS20" s="69" t="s">
        <v>405</v>
      </c>
      <c r="DT20" s="69" t="s">
        <v>388</v>
      </c>
      <c r="DU20" s="65">
        <v>104965015.98</v>
      </c>
      <c r="DV20" s="65">
        <v>157404.82</v>
      </c>
      <c r="DW20" s="65">
        <v>1520912.05</v>
      </c>
      <c r="DX20" s="65">
        <v>340873.22</v>
      </c>
      <c r="DY20" s="65">
        <v>1907554.29</v>
      </c>
      <c r="DZ20" s="65">
        <v>16422748.33</v>
      </c>
      <c r="EA20" s="65">
        <v>0</v>
      </c>
      <c r="EB20" s="65">
        <v>0</v>
      </c>
      <c r="EC20" s="65">
        <v>0</v>
      </c>
      <c r="ED20" s="69" t="s">
        <v>409</v>
      </c>
      <c r="EE20" s="69" t="s">
        <v>409</v>
      </c>
      <c r="EF20" s="69" t="s">
        <v>409</v>
      </c>
      <c r="EG20" s="69" t="s">
        <v>553</v>
      </c>
      <c r="EH20" s="75" t="s">
        <v>554</v>
      </c>
      <c r="EI20" s="77">
        <v>25</v>
      </c>
      <c r="EJ20" s="47" t="s">
        <v>555</v>
      </c>
      <c r="EK20" s="79">
        <v>125</v>
      </c>
      <c r="EL20" s="69">
        <v>64</v>
      </c>
      <c r="EM20" s="69">
        <v>0</v>
      </c>
      <c r="EN20" s="69">
        <v>974</v>
      </c>
      <c r="EO20" s="69">
        <v>2</v>
      </c>
      <c r="EP20" s="69">
        <v>0</v>
      </c>
      <c r="EQ20" s="69">
        <v>2</v>
      </c>
      <c r="ER20" s="69">
        <v>7</v>
      </c>
      <c r="ES20" s="76">
        <v>37</v>
      </c>
      <c r="ET20" s="77">
        <v>73</v>
      </c>
      <c r="EU20" s="69">
        <v>547</v>
      </c>
      <c r="EV20" s="65">
        <v>666</v>
      </c>
      <c r="EW20" s="83">
        <f t="shared" si="39"/>
        <v>17.076923076923077</v>
      </c>
      <c r="EX20" s="69">
        <v>604</v>
      </c>
      <c r="EY20" s="69">
        <v>7</v>
      </c>
      <c r="EZ20" s="69" t="s">
        <v>391</v>
      </c>
    </row>
    <row r="21" spans="1:156" x14ac:dyDescent="0.25">
      <c r="A21" s="88">
        <v>15</v>
      </c>
      <c r="B21" s="46" t="s">
        <v>556</v>
      </c>
      <c r="C21" s="47"/>
      <c r="D21" s="48">
        <v>17363387.472585801</v>
      </c>
      <c r="E21" s="48">
        <v>11367842</v>
      </c>
      <c r="F21" s="48">
        <v>11328816</v>
      </c>
      <c r="G21" s="65">
        <f t="shared" si="0"/>
        <v>231511.83296781068</v>
      </c>
      <c r="H21" s="76" t="s">
        <v>557</v>
      </c>
      <c r="I21" s="76" t="s">
        <v>416</v>
      </c>
      <c r="J21" s="74" t="s">
        <v>558</v>
      </c>
      <c r="K21" s="74" t="s">
        <v>559</v>
      </c>
      <c r="L21" s="69" t="s">
        <v>560</v>
      </c>
      <c r="M21" s="74" t="s">
        <v>561</v>
      </c>
      <c r="N21" s="69">
        <v>11801</v>
      </c>
      <c r="O21" s="75" t="s">
        <v>562</v>
      </c>
      <c r="P21" s="75" t="s">
        <v>563</v>
      </c>
      <c r="Q21" s="76">
        <v>75</v>
      </c>
      <c r="R21" s="76">
        <v>45</v>
      </c>
      <c r="S21" s="66">
        <f t="shared" si="1"/>
        <v>0.6</v>
      </c>
      <c r="T21" s="76">
        <v>30</v>
      </c>
      <c r="U21" s="66">
        <f t="shared" si="2"/>
        <v>0.4</v>
      </c>
      <c r="V21" s="77">
        <v>39</v>
      </c>
      <c r="W21" s="69">
        <v>9</v>
      </c>
      <c r="X21" s="75" t="s">
        <v>379</v>
      </c>
      <c r="Y21" s="56" t="s">
        <v>433</v>
      </c>
      <c r="Z21" s="66">
        <f>(34/75)</f>
        <v>0.45333333333333331</v>
      </c>
      <c r="AA21" s="56" t="s">
        <v>381</v>
      </c>
      <c r="AB21" s="58" t="s">
        <v>382</v>
      </c>
      <c r="AC21" s="78">
        <v>148</v>
      </c>
      <c r="AD21" s="74" t="s">
        <v>564</v>
      </c>
      <c r="AE21" s="69">
        <v>34</v>
      </c>
      <c r="AF21" s="54">
        <f t="shared" si="3"/>
        <v>0.45333333333333331</v>
      </c>
      <c r="AG21" s="69">
        <v>11</v>
      </c>
      <c r="AH21" s="54">
        <f t="shared" si="4"/>
        <v>0.14666666666666667</v>
      </c>
      <c r="AI21" s="69">
        <v>12</v>
      </c>
      <c r="AJ21" s="54">
        <f t="shared" si="5"/>
        <v>0.16</v>
      </c>
      <c r="AK21" s="69">
        <v>2</v>
      </c>
      <c r="AL21" s="54">
        <f t="shared" si="6"/>
        <v>2.6666666666666668E-2</v>
      </c>
      <c r="AM21" s="69">
        <v>6</v>
      </c>
      <c r="AN21" s="54">
        <f t="shared" si="7"/>
        <v>0.08</v>
      </c>
      <c r="AO21" s="69">
        <v>3</v>
      </c>
      <c r="AP21" s="54">
        <f t="shared" si="8"/>
        <v>0.04</v>
      </c>
      <c r="AQ21" s="69">
        <v>2</v>
      </c>
      <c r="AR21" s="54">
        <f t="shared" si="9"/>
        <v>2.6666666666666668E-2</v>
      </c>
      <c r="AS21" s="69">
        <v>2</v>
      </c>
      <c r="AT21" s="54">
        <f t="shared" si="10"/>
        <v>2.6666666666666668E-2</v>
      </c>
      <c r="AU21" s="69">
        <v>3</v>
      </c>
      <c r="AV21" s="54">
        <f t="shared" si="11"/>
        <v>0.04</v>
      </c>
      <c r="AW21" s="69">
        <v>0</v>
      </c>
      <c r="AX21" s="54">
        <f t="shared" si="12"/>
        <v>0</v>
      </c>
      <c r="AY21" s="69">
        <v>0</v>
      </c>
      <c r="AZ21" s="54">
        <f t="shared" si="13"/>
        <v>0</v>
      </c>
      <c r="BA21" s="76">
        <v>12</v>
      </c>
      <c r="BB21" s="79">
        <v>44</v>
      </c>
      <c r="BC21" s="50">
        <v>2015</v>
      </c>
      <c r="BD21" s="69">
        <v>47</v>
      </c>
      <c r="BE21" s="54">
        <f t="shared" si="14"/>
        <v>0.62666666666666671</v>
      </c>
      <c r="BF21" s="69">
        <v>28</v>
      </c>
      <c r="BG21" s="54">
        <f t="shared" si="15"/>
        <v>0.37333333333333335</v>
      </c>
      <c r="BH21" s="56" t="s">
        <v>384</v>
      </c>
      <c r="BI21" s="69" t="s">
        <v>384</v>
      </c>
      <c r="BJ21" s="69">
        <v>15</v>
      </c>
      <c r="BK21" s="61">
        <f t="shared" si="16"/>
        <v>0.44117647058823528</v>
      </c>
      <c r="BL21" s="69">
        <v>3</v>
      </c>
      <c r="BM21" s="61">
        <f t="shared" si="17"/>
        <v>0.27272727272727271</v>
      </c>
      <c r="BN21" s="69">
        <v>5</v>
      </c>
      <c r="BO21" s="61">
        <f t="shared" si="38"/>
        <v>0.41666666666666669</v>
      </c>
      <c r="BP21" s="69">
        <v>0</v>
      </c>
      <c r="BQ21" s="61">
        <f t="shared" si="26"/>
        <v>0</v>
      </c>
      <c r="BR21" s="69">
        <v>2</v>
      </c>
      <c r="BS21" s="61">
        <f>(BR21/AM21)</f>
        <v>0.33333333333333331</v>
      </c>
      <c r="BT21" s="69">
        <v>1</v>
      </c>
      <c r="BU21" s="80">
        <f t="shared" si="40"/>
        <v>0.33333333333333331</v>
      </c>
      <c r="BV21" s="69">
        <v>1</v>
      </c>
      <c r="BW21" s="61">
        <f>(BV21/AQ21)</f>
        <v>0.5</v>
      </c>
      <c r="BX21" s="69">
        <v>0</v>
      </c>
      <c r="BY21" s="61">
        <f>(BX21/AS21)</f>
        <v>0</v>
      </c>
      <c r="BZ21" s="69">
        <v>1</v>
      </c>
      <c r="CA21" s="61">
        <f>(BZ21/AU21)</f>
        <v>0.33333333333333331</v>
      </c>
      <c r="CB21" s="69">
        <v>0</v>
      </c>
      <c r="CC21" s="80" t="s">
        <v>385</v>
      </c>
      <c r="CD21" s="69">
        <v>0</v>
      </c>
      <c r="CE21" s="80" t="s">
        <v>385</v>
      </c>
      <c r="CF21" s="81" t="s">
        <v>404</v>
      </c>
      <c r="CG21" s="81" t="s">
        <v>404</v>
      </c>
      <c r="CH21" s="81" t="s">
        <v>404</v>
      </c>
      <c r="CI21" s="81" t="s">
        <v>404</v>
      </c>
      <c r="CJ21" s="81">
        <v>1404095075</v>
      </c>
      <c r="CK21" s="81">
        <v>1469046035</v>
      </c>
      <c r="CL21" s="63" t="s">
        <v>404</v>
      </c>
      <c r="CM21" s="63">
        <f t="shared" si="21"/>
        <v>1.2244060857382591E-2</v>
      </c>
      <c r="CN21" s="81">
        <v>260318993616</v>
      </c>
      <c r="CO21" s="62">
        <v>1679590945</v>
      </c>
      <c r="CP21" s="65">
        <v>210544910</v>
      </c>
      <c r="CQ21" s="54">
        <f t="shared" si="27"/>
        <v>0.12535487323670944</v>
      </c>
      <c r="CR21" s="82">
        <f t="shared" si="22"/>
        <v>5.6432533584814381E-3</v>
      </c>
      <c r="CS21" s="81">
        <f t="shared" si="23"/>
        <v>19587280.466666665</v>
      </c>
      <c r="CT21" s="81">
        <f t="shared" si="24"/>
        <v>84.60595821635637</v>
      </c>
      <c r="CU21" s="65" t="s">
        <v>404</v>
      </c>
      <c r="CV21" s="65" t="s">
        <v>404</v>
      </c>
      <c r="CW21" s="65" t="s">
        <v>404</v>
      </c>
      <c r="CX21" s="65" t="s">
        <v>404</v>
      </c>
      <c r="CY21" s="65" t="s">
        <v>404</v>
      </c>
      <c r="CZ21" s="65" t="s">
        <v>404</v>
      </c>
      <c r="DA21" s="65" t="s">
        <v>404</v>
      </c>
      <c r="DB21" s="65" t="s">
        <v>404</v>
      </c>
      <c r="DC21" s="65" t="s">
        <v>404</v>
      </c>
      <c r="DD21" s="65" t="s">
        <v>404</v>
      </c>
      <c r="DE21" s="65" t="s">
        <v>404</v>
      </c>
      <c r="DF21" s="54" t="s">
        <v>404</v>
      </c>
      <c r="DG21" s="65" t="s">
        <v>404</v>
      </c>
      <c r="DH21" s="66" t="s">
        <v>404</v>
      </c>
      <c r="DI21" s="65" t="s">
        <v>404</v>
      </c>
      <c r="DJ21" s="65" t="s">
        <v>404</v>
      </c>
      <c r="DK21" s="65" t="s">
        <v>404</v>
      </c>
      <c r="DL21" s="54" t="s">
        <v>404</v>
      </c>
      <c r="DM21" s="67" t="s">
        <v>404</v>
      </c>
      <c r="DN21" s="65" t="s">
        <v>404</v>
      </c>
      <c r="DO21" s="65" t="s">
        <v>404</v>
      </c>
      <c r="DP21" s="65" t="s">
        <v>404</v>
      </c>
      <c r="DQ21" s="68" t="s">
        <v>404</v>
      </c>
      <c r="DR21" s="69">
        <v>60</v>
      </c>
      <c r="DS21" s="69" t="s">
        <v>405</v>
      </c>
      <c r="DT21" s="69" t="s">
        <v>406</v>
      </c>
      <c r="DU21" s="65" t="s">
        <v>404</v>
      </c>
      <c r="DV21" s="65" t="s">
        <v>404</v>
      </c>
      <c r="DW21" s="65" t="s">
        <v>404</v>
      </c>
      <c r="DX21" s="65" t="s">
        <v>404</v>
      </c>
      <c r="DY21" s="65" t="s">
        <v>404</v>
      </c>
      <c r="DZ21" s="65" t="s">
        <v>404</v>
      </c>
      <c r="EA21" s="65" t="s">
        <v>404</v>
      </c>
      <c r="EB21" s="65" t="s">
        <v>404</v>
      </c>
      <c r="EC21" s="65" t="s">
        <v>404</v>
      </c>
      <c r="ED21" s="69" t="s">
        <v>409</v>
      </c>
      <c r="EE21" s="69" t="s">
        <v>409</v>
      </c>
      <c r="EF21" s="69" t="s">
        <v>409</v>
      </c>
      <c r="EG21" s="69" t="s">
        <v>409</v>
      </c>
      <c r="EH21" s="75" t="s">
        <v>565</v>
      </c>
      <c r="EI21" s="77">
        <v>46</v>
      </c>
      <c r="EJ21" s="47" t="s">
        <v>514</v>
      </c>
      <c r="EK21" s="79">
        <v>35</v>
      </c>
      <c r="EL21" s="69">
        <v>63</v>
      </c>
      <c r="EM21" s="69">
        <v>0</v>
      </c>
      <c r="EN21" s="69">
        <v>96</v>
      </c>
      <c r="EO21" s="69">
        <v>53</v>
      </c>
      <c r="EP21" s="69">
        <v>1</v>
      </c>
      <c r="EQ21" s="69">
        <v>50</v>
      </c>
      <c r="ER21" s="69">
        <v>9</v>
      </c>
      <c r="ES21" s="76">
        <v>34</v>
      </c>
      <c r="ET21" s="77">
        <v>69</v>
      </c>
      <c r="EU21" s="69">
        <v>125</v>
      </c>
      <c r="EV21" s="65">
        <v>1295</v>
      </c>
      <c r="EW21" s="83">
        <f t="shared" si="39"/>
        <v>17.266666666666666</v>
      </c>
      <c r="EX21" s="69">
        <v>631</v>
      </c>
      <c r="EY21" s="69">
        <v>4</v>
      </c>
      <c r="EZ21" s="69" t="s">
        <v>391</v>
      </c>
    </row>
    <row r="22" spans="1:156" x14ac:dyDescent="0.25">
      <c r="A22" s="88">
        <v>16</v>
      </c>
      <c r="B22" s="46" t="s">
        <v>566</v>
      </c>
      <c r="C22" s="47"/>
      <c r="D22" s="48">
        <v>4658159.4116522698</v>
      </c>
      <c r="E22" s="48">
        <v>3330180</v>
      </c>
      <c r="F22" s="48">
        <v>3273293</v>
      </c>
      <c r="G22" s="65">
        <f t="shared" si="0"/>
        <v>116453.98529130674</v>
      </c>
      <c r="H22" s="76" t="s">
        <v>567</v>
      </c>
      <c r="I22" s="76" t="s">
        <v>416</v>
      </c>
      <c r="J22" s="74" t="s">
        <v>568</v>
      </c>
      <c r="K22" s="74" t="s">
        <v>375</v>
      </c>
      <c r="L22" s="69" t="s">
        <v>376</v>
      </c>
      <c r="M22" s="74" t="s">
        <v>375</v>
      </c>
      <c r="N22" s="69" t="s">
        <v>376</v>
      </c>
      <c r="O22" s="75" t="s">
        <v>569</v>
      </c>
      <c r="P22" s="75" t="s">
        <v>570</v>
      </c>
      <c r="Q22" s="76">
        <v>40</v>
      </c>
      <c r="R22" s="76">
        <v>24</v>
      </c>
      <c r="S22" s="66">
        <f t="shared" si="1"/>
        <v>0.6</v>
      </c>
      <c r="T22" s="76">
        <v>16</v>
      </c>
      <c r="U22" s="66">
        <f t="shared" si="2"/>
        <v>0.4</v>
      </c>
      <c r="V22" s="77">
        <v>20</v>
      </c>
      <c r="W22" s="69">
        <v>7</v>
      </c>
      <c r="X22" s="75" t="s">
        <v>379</v>
      </c>
      <c r="Y22" s="56" t="s">
        <v>433</v>
      </c>
      <c r="Z22" s="66">
        <f>(15/40)</f>
        <v>0.375</v>
      </c>
      <c r="AA22" s="56" t="s">
        <v>381</v>
      </c>
      <c r="AB22" s="86" t="s">
        <v>571</v>
      </c>
      <c r="AC22" s="78" t="s">
        <v>572</v>
      </c>
      <c r="AD22" s="74" t="s">
        <v>573</v>
      </c>
      <c r="AE22" s="69">
        <v>15</v>
      </c>
      <c r="AF22" s="54">
        <f t="shared" si="3"/>
        <v>0.375</v>
      </c>
      <c r="AG22" s="69">
        <v>7</v>
      </c>
      <c r="AH22" s="54">
        <f t="shared" si="4"/>
        <v>0.17499999999999999</v>
      </c>
      <c r="AI22" s="69">
        <v>12</v>
      </c>
      <c r="AJ22" s="54">
        <f t="shared" si="5"/>
        <v>0.3</v>
      </c>
      <c r="AK22" s="69">
        <v>2</v>
      </c>
      <c r="AL22" s="54">
        <f t="shared" si="6"/>
        <v>0.05</v>
      </c>
      <c r="AM22" s="69">
        <v>1</v>
      </c>
      <c r="AN22" s="54">
        <f t="shared" si="7"/>
        <v>2.5000000000000001E-2</v>
      </c>
      <c r="AO22" s="69">
        <v>1</v>
      </c>
      <c r="AP22" s="54">
        <f t="shared" si="8"/>
        <v>2.5000000000000001E-2</v>
      </c>
      <c r="AQ22" s="69">
        <v>0</v>
      </c>
      <c r="AR22" s="54">
        <f t="shared" si="9"/>
        <v>0</v>
      </c>
      <c r="AS22" s="69">
        <v>2</v>
      </c>
      <c r="AT22" s="54">
        <f t="shared" si="10"/>
        <v>0.05</v>
      </c>
      <c r="AU22" s="69">
        <v>0</v>
      </c>
      <c r="AV22" s="54">
        <f t="shared" si="11"/>
        <v>0</v>
      </c>
      <c r="AW22" s="69">
        <v>0</v>
      </c>
      <c r="AX22" s="54">
        <f t="shared" si="12"/>
        <v>0</v>
      </c>
      <c r="AY22" s="69">
        <v>0</v>
      </c>
      <c r="AZ22" s="54">
        <f t="shared" si="13"/>
        <v>0</v>
      </c>
      <c r="BA22" s="76">
        <v>12</v>
      </c>
      <c r="BB22" s="79">
        <v>20</v>
      </c>
      <c r="BC22" s="50">
        <v>2015</v>
      </c>
      <c r="BD22" s="69">
        <v>23</v>
      </c>
      <c r="BE22" s="54">
        <f t="shared" si="14"/>
        <v>0.57499999999999996</v>
      </c>
      <c r="BF22" s="69">
        <v>17</v>
      </c>
      <c r="BG22" s="54">
        <f t="shared" si="15"/>
        <v>0.42499999999999999</v>
      </c>
      <c r="BH22" s="56" t="s">
        <v>384</v>
      </c>
      <c r="BI22" s="69" t="s">
        <v>403</v>
      </c>
      <c r="BJ22" s="69">
        <v>8</v>
      </c>
      <c r="BK22" s="61">
        <f t="shared" si="16"/>
        <v>0.53333333333333333</v>
      </c>
      <c r="BL22" s="69">
        <v>3</v>
      </c>
      <c r="BM22" s="61">
        <f t="shared" si="17"/>
        <v>0.42857142857142855</v>
      </c>
      <c r="BN22" s="69">
        <v>3</v>
      </c>
      <c r="BO22" s="61">
        <f t="shared" si="38"/>
        <v>0.25</v>
      </c>
      <c r="BP22" s="69">
        <v>1</v>
      </c>
      <c r="BQ22" s="61">
        <f t="shared" si="26"/>
        <v>0.5</v>
      </c>
      <c r="BR22" s="69">
        <v>0</v>
      </c>
      <c r="BS22" s="61">
        <f>(BR22/AM22)</f>
        <v>0</v>
      </c>
      <c r="BT22" s="69">
        <v>0</v>
      </c>
      <c r="BU22" s="80">
        <f t="shared" si="40"/>
        <v>0</v>
      </c>
      <c r="BV22" s="69">
        <v>0</v>
      </c>
      <c r="BW22" s="80" t="s">
        <v>385</v>
      </c>
      <c r="BX22" s="69">
        <v>2</v>
      </c>
      <c r="BY22" s="61">
        <f>(BX22/AS22)</f>
        <v>1</v>
      </c>
      <c r="BZ22" s="69">
        <v>0</v>
      </c>
      <c r="CA22" s="80" t="s">
        <v>385</v>
      </c>
      <c r="CB22" s="69">
        <v>0</v>
      </c>
      <c r="CC22" s="80" t="s">
        <v>385</v>
      </c>
      <c r="CD22" s="69">
        <v>0</v>
      </c>
      <c r="CE22" s="80" t="s">
        <v>385</v>
      </c>
      <c r="CF22" s="81" t="s">
        <v>404</v>
      </c>
      <c r="CG22" s="81" t="s">
        <v>404</v>
      </c>
      <c r="CH22" s="81" t="s">
        <v>404</v>
      </c>
      <c r="CI22" s="81" t="s">
        <v>404</v>
      </c>
      <c r="CJ22" s="81" t="s">
        <v>404</v>
      </c>
      <c r="CK22" s="81" t="s">
        <v>404</v>
      </c>
      <c r="CL22" s="63" t="s">
        <v>404</v>
      </c>
      <c r="CM22" s="63" t="s">
        <v>404</v>
      </c>
      <c r="CN22" s="81">
        <v>61797895203</v>
      </c>
      <c r="CO22" s="62">
        <v>897390000</v>
      </c>
      <c r="CP22" s="65" t="s">
        <v>404</v>
      </c>
      <c r="CQ22" s="66" t="s">
        <v>404</v>
      </c>
      <c r="CR22" s="82" t="s">
        <v>404</v>
      </c>
      <c r="CS22" s="81" t="s">
        <v>404</v>
      </c>
      <c r="CT22" s="81" t="s">
        <v>404</v>
      </c>
      <c r="CU22" s="81" t="s">
        <v>404</v>
      </c>
      <c r="CV22" s="81" t="s">
        <v>404</v>
      </c>
      <c r="CW22" s="81" t="s">
        <v>404</v>
      </c>
      <c r="CX22" s="81" t="s">
        <v>404</v>
      </c>
      <c r="CY22" s="81" t="s">
        <v>404</v>
      </c>
      <c r="CZ22" s="81" t="s">
        <v>404</v>
      </c>
      <c r="DA22" s="81" t="s">
        <v>404</v>
      </c>
      <c r="DB22" s="81" t="s">
        <v>404</v>
      </c>
      <c r="DC22" s="81" t="s">
        <v>404</v>
      </c>
      <c r="DD22" s="81" t="s">
        <v>404</v>
      </c>
      <c r="DE22" s="81" t="s">
        <v>404</v>
      </c>
      <c r="DF22" s="54" t="s">
        <v>404</v>
      </c>
      <c r="DG22" s="81" t="s">
        <v>404</v>
      </c>
      <c r="DH22" s="66" t="s">
        <v>404</v>
      </c>
      <c r="DI22" s="81" t="s">
        <v>404</v>
      </c>
      <c r="DJ22" s="81" t="s">
        <v>404</v>
      </c>
      <c r="DK22" s="81" t="s">
        <v>404</v>
      </c>
      <c r="DL22" s="54" t="s">
        <v>404</v>
      </c>
      <c r="DM22" s="67" t="s">
        <v>404</v>
      </c>
      <c r="DN22" s="65" t="s">
        <v>404</v>
      </c>
      <c r="DO22" s="65" t="s">
        <v>404</v>
      </c>
      <c r="DP22" s="65" t="s">
        <v>404</v>
      </c>
      <c r="DQ22" s="68" t="s">
        <v>404</v>
      </c>
      <c r="DR22" s="69">
        <v>50</v>
      </c>
      <c r="DS22" s="69" t="s">
        <v>388</v>
      </c>
      <c r="DT22" s="69" t="s">
        <v>388</v>
      </c>
      <c r="DU22" s="65" t="s">
        <v>404</v>
      </c>
      <c r="DV22" s="65" t="s">
        <v>404</v>
      </c>
      <c r="DW22" s="65" t="s">
        <v>404</v>
      </c>
      <c r="DX22" s="65" t="s">
        <v>404</v>
      </c>
      <c r="DY22" s="65" t="s">
        <v>404</v>
      </c>
      <c r="DZ22" s="65" t="s">
        <v>404</v>
      </c>
      <c r="EA22" s="65" t="s">
        <v>404</v>
      </c>
      <c r="EB22" s="65" t="s">
        <v>404</v>
      </c>
      <c r="EC22" s="65" t="s">
        <v>404</v>
      </c>
      <c r="ED22" s="69" t="s">
        <v>388</v>
      </c>
      <c r="EE22" s="69" t="s">
        <v>409</v>
      </c>
      <c r="EF22" s="69" t="s">
        <v>388</v>
      </c>
      <c r="EG22" s="69" t="s">
        <v>388</v>
      </c>
      <c r="EH22" s="75" t="s">
        <v>574</v>
      </c>
      <c r="EI22" s="77">
        <v>214</v>
      </c>
      <c r="EJ22" s="47" t="s">
        <v>575</v>
      </c>
      <c r="EK22" s="79">
        <v>214</v>
      </c>
      <c r="EL22" s="69">
        <v>58</v>
      </c>
      <c r="EM22" s="69">
        <v>0</v>
      </c>
      <c r="EN22" s="69">
        <v>216</v>
      </c>
      <c r="EO22" s="69">
        <v>13</v>
      </c>
      <c r="EP22" s="69" t="s">
        <v>449</v>
      </c>
      <c r="EQ22" s="69">
        <v>10</v>
      </c>
      <c r="ER22" s="69">
        <v>5</v>
      </c>
      <c r="ES22" s="76">
        <v>28</v>
      </c>
      <c r="ET22" s="77">
        <v>62</v>
      </c>
      <c r="EU22" s="69">
        <v>56</v>
      </c>
      <c r="EV22" s="65">
        <f>(717-309)</f>
        <v>408</v>
      </c>
      <c r="EW22" s="83">
        <f t="shared" si="39"/>
        <v>10.199999999999999</v>
      </c>
      <c r="EX22" s="69">
        <v>405</v>
      </c>
      <c r="EY22" s="69">
        <v>8</v>
      </c>
      <c r="EZ22" s="69" t="s">
        <v>388</v>
      </c>
    </row>
    <row r="23" spans="1:156" x14ac:dyDescent="0.25">
      <c r="A23" s="88">
        <v>17</v>
      </c>
      <c r="B23" s="46" t="s">
        <v>576</v>
      </c>
      <c r="C23" s="47"/>
      <c r="D23" s="48">
        <v>1965486.7241696699</v>
      </c>
      <c r="E23" s="48">
        <v>1407850</v>
      </c>
      <c r="F23" s="48">
        <v>1388384</v>
      </c>
      <c r="G23" s="65">
        <f t="shared" si="0"/>
        <v>65516.224138988997</v>
      </c>
      <c r="H23" s="76" t="s">
        <v>577</v>
      </c>
      <c r="I23" s="76" t="s">
        <v>416</v>
      </c>
      <c r="J23" s="74" t="s">
        <v>578</v>
      </c>
      <c r="K23" s="74" t="s">
        <v>579</v>
      </c>
      <c r="L23" s="69">
        <v>9416</v>
      </c>
      <c r="M23" s="74" t="s">
        <v>580</v>
      </c>
      <c r="N23" s="69">
        <v>7459</v>
      </c>
      <c r="O23" s="75" t="s">
        <v>581</v>
      </c>
      <c r="P23" s="75" t="s">
        <v>582</v>
      </c>
      <c r="Q23" s="76">
        <v>30</v>
      </c>
      <c r="R23" s="76">
        <v>18</v>
      </c>
      <c r="S23" s="66">
        <f t="shared" si="1"/>
        <v>0.6</v>
      </c>
      <c r="T23" s="76">
        <v>12</v>
      </c>
      <c r="U23" s="66">
        <f t="shared" si="2"/>
        <v>0.4</v>
      </c>
      <c r="V23" s="77">
        <v>24</v>
      </c>
      <c r="W23" s="69">
        <v>9</v>
      </c>
      <c r="X23" s="75" t="s">
        <v>583</v>
      </c>
      <c r="Y23" s="56" t="s">
        <v>584</v>
      </c>
      <c r="Z23" s="66">
        <f>(13/30)</f>
        <v>0.43333333333333335</v>
      </c>
      <c r="AA23" s="56" t="s">
        <v>381</v>
      </c>
      <c r="AB23" s="58" t="s">
        <v>382</v>
      </c>
      <c r="AC23" s="78" t="s">
        <v>585</v>
      </c>
      <c r="AD23" s="74" t="s">
        <v>586</v>
      </c>
      <c r="AE23" s="69">
        <v>5</v>
      </c>
      <c r="AF23" s="54">
        <f t="shared" si="3"/>
        <v>0.16666666666666666</v>
      </c>
      <c r="AG23" s="69">
        <v>4</v>
      </c>
      <c r="AH23" s="54">
        <f t="shared" si="4"/>
        <v>0.13333333333333333</v>
      </c>
      <c r="AI23" s="69">
        <v>13</v>
      </c>
      <c r="AJ23" s="54">
        <f t="shared" si="5"/>
        <v>0.43333333333333335</v>
      </c>
      <c r="AK23" s="69">
        <v>1</v>
      </c>
      <c r="AL23" s="54">
        <f t="shared" si="6"/>
        <v>3.3333333333333333E-2</v>
      </c>
      <c r="AM23" s="69">
        <v>0</v>
      </c>
      <c r="AN23" s="54">
        <f t="shared" si="7"/>
        <v>0</v>
      </c>
      <c r="AO23" s="69">
        <v>2</v>
      </c>
      <c r="AP23" s="54">
        <f t="shared" si="8"/>
        <v>6.6666666666666666E-2</v>
      </c>
      <c r="AQ23" s="69">
        <v>2</v>
      </c>
      <c r="AR23" s="54">
        <f t="shared" si="9"/>
        <v>6.6666666666666666E-2</v>
      </c>
      <c r="AS23" s="69">
        <v>0</v>
      </c>
      <c r="AT23" s="54">
        <f t="shared" si="10"/>
        <v>0</v>
      </c>
      <c r="AU23" s="69">
        <v>1</v>
      </c>
      <c r="AV23" s="54">
        <f t="shared" si="11"/>
        <v>3.3333333333333333E-2</v>
      </c>
      <c r="AW23" s="69">
        <v>2</v>
      </c>
      <c r="AX23" s="54">
        <f t="shared" si="12"/>
        <v>6.6666666666666666E-2</v>
      </c>
      <c r="AY23" s="69">
        <v>0</v>
      </c>
      <c r="AZ23" s="54">
        <f t="shared" si="13"/>
        <v>0</v>
      </c>
      <c r="BA23" s="76">
        <v>12</v>
      </c>
      <c r="BB23" s="79">
        <v>24</v>
      </c>
      <c r="BC23" s="50">
        <v>2018</v>
      </c>
      <c r="BD23" s="69">
        <v>24</v>
      </c>
      <c r="BE23" s="54">
        <f t="shared" si="14"/>
        <v>0.8</v>
      </c>
      <c r="BF23" s="69">
        <v>6</v>
      </c>
      <c r="BG23" s="54">
        <f t="shared" si="15"/>
        <v>0.2</v>
      </c>
      <c r="BH23" s="56" t="s">
        <v>403</v>
      </c>
      <c r="BI23" s="69" t="s">
        <v>384</v>
      </c>
      <c r="BJ23" s="69">
        <v>1</v>
      </c>
      <c r="BK23" s="61">
        <f t="shared" si="16"/>
        <v>0.2</v>
      </c>
      <c r="BL23" s="69">
        <v>1</v>
      </c>
      <c r="BM23" s="61">
        <f t="shared" si="17"/>
        <v>0.25</v>
      </c>
      <c r="BN23" s="69">
        <v>3</v>
      </c>
      <c r="BO23" s="61">
        <f t="shared" si="38"/>
        <v>0.23076923076923078</v>
      </c>
      <c r="BP23" s="69">
        <v>0</v>
      </c>
      <c r="BQ23" s="61">
        <f t="shared" si="26"/>
        <v>0</v>
      </c>
      <c r="BR23" s="69">
        <v>0</v>
      </c>
      <c r="BS23" s="80" t="s">
        <v>385</v>
      </c>
      <c r="BT23" s="69">
        <v>0</v>
      </c>
      <c r="BU23" s="80">
        <f t="shared" si="40"/>
        <v>0</v>
      </c>
      <c r="BV23" s="69">
        <v>1</v>
      </c>
      <c r="BW23" s="61">
        <f>(BV23/AQ23)</f>
        <v>0.5</v>
      </c>
      <c r="BX23" s="69">
        <v>0</v>
      </c>
      <c r="BY23" s="80" t="s">
        <v>385</v>
      </c>
      <c r="BZ23" s="69">
        <v>0</v>
      </c>
      <c r="CA23" s="61">
        <f>(BZ23/AU23)</f>
        <v>0</v>
      </c>
      <c r="CB23" s="69">
        <v>0</v>
      </c>
      <c r="CC23" s="80">
        <f>(CB23/AW23)</f>
        <v>0</v>
      </c>
      <c r="CD23" s="69">
        <v>0</v>
      </c>
      <c r="CE23" s="80" t="s">
        <v>385</v>
      </c>
      <c r="CF23" s="81">
        <v>309482000</v>
      </c>
      <c r="CG23" s="81">
        <v>390246000</v>
      </c>
      <c r="CH23" s="81">
        <v>390246000</v>
      </c>
      <c r="CI23" s="81">
        <v>390246000</v>
      </c>
      <c r="CJ23" s="81">
        <v>450000000</v>
      </c>
      <c r="CK23" s="81">
        <v>450000000</v>
      </c>
      <c r="CL23" s="63">
        <f t="shared" ref="CL23:CL38" si="41">(((CK23/122.515)*100) - ((CF23/103.551)*100))/((CF23/103.551)*100)</f>
        <v>0.22897246279897124</v>
      </c>
      <c r="CM23" s="63">
        <f t="shared" ref="CM23:CM38" si="42">(((CK23/122.515)*100) - ((CJ23/118.532)*100))/((CJ23/118.532)*100)</f>
        <v>-3.2510304860629446E-2</v>
      </c>
      <c r="CN23" s="81">
        <v>21516427000</v>
      </c>
      <c r="CO23" s="62">
        <v>468500000</v>
      </c>
      <c r="CP23" s="65">
        <v>18500000</v>
      </c>
      <c r="CQ23" s="54">
        <f t="shared" ref="CQ23:CQ38" si="43">(CP23/CO23)</f>
        <v>3.9487726787620067E-2</v>
      </c>
      <c r="CR23" s="82">
        <f t="shared" ref="CR23:CR38" si="44">(CK23/CN23)</f>
        <v>2.0914253096018218E-2</v>
      </c>
      <c r="CS23" s="81">
        <f t="shared" ref="CS23:CS38" si="45">(CK23/Q23)</f>
        <v>15000000</v>
      </c>
      <c r="CT23" s="81">
        <f t="shared" ref="CT23:CT38" si="46">(CK23/D23)</f>
        <v>228.95092318168918</v>
      </c>
      <c r="CU23" s="65">
        <v>209206692</v>
      </c>
      <c r="CV23" s="66">
        <f>(CU23/DK23)</f>
        <v>0.45019731439638477</v>
      </c>
      <c r="CW23" s="65">
        <v>11430793</v>
      </c>
      <c r="CX23" s="66">
        <f>(CW23/DK23)</f>
        <v>2.4598220357219713E-2</v>
      </c>
      <c r="CY23" s="65">
        <v>143427911</v>
      </c>
      <c r="CZ23" s="66">
        <f>(CY23/DK23)</f>
        <v>0.30864624704110177</v>
      </c>
      <c r="DA23" s="65">
        <v>99495123</v>
      </c>
      <c r="DB23" s="66">
        <f>(DA23/DK23)</f>
        <v>0.21410613944480311</v>
      </c>
      <c r="DC23" s="65">
        <v>1139481</v>
      </c>
      <c r="DD23" s="54">
        <f>(DC23/DK23)</f>
        <v>2.4520787604906391E-3</v>
      </c>
      <c r="DE23" s="65">
        <v>0</v>
      </c>
      <c r="DF23" s="54">
        <f>(DE23/DK23)</f>
        <v>0</v>
      </c>
      <c r="DG23" s="65">
        <v>0</v>
      </c>
      <c r="DH23" s="66">
        <f>(DG23/DK23)</f>
        <v>0</v>
      </c>
      <c r="DI23" s="65">
        <v>450000000</v>
      </c>
      <c r="DJ23" s="65">
        <v>506344842</v>
      </c>
      <c r="DK23" s="65">
        <v>464700000</v>
      </c>
      <c r="DL23" s="54">
        <f t="shared" ref="DL23:DL38" si="47">(DJ23/DI23)-1</f>
        <v>0.12521076000000009</v>
      </c>
      <c r="DM23" s="67">
        <f>(DK23/DI23)-1</f>
        <v>3.2666666666666622E-2</v>
      </c>
      <c r="DN23" s="65" t="s">
        <v>404</v>
      </c>
      <c r="DO23" s="65" t="s">
        <v>404</v>
      </c>
      <c r="DP23" s="65" t="s">
        <v>404</v>
      </c>
      <c r="DQ23" s="68" t="s">
        <v>404</v>
      </c>
      <c r="DR23" s="69" t="s">
        <v>388</v>
      </c>
      <c r="DS23" s="69" t="s">
        <v>388</v>
      </c>
      <c r="DT23" s="69" t="s">
        <v>388</v>
      </c>
      <c r="DU23" s="65">
        <v>1475594</v>
      </c>
      <c r="DV23" s="65">
        <v>708054</v>
      </c>
      <c r="DW23" s="65">
        <v>36597782</v>
      </c>
      <c r="DX23" s="65">
        <v>2231717</v>
      </c>
      <c r="DY23" s="65">
        <v>48357336</v>
      </c>
      <c r="DZ23" s="65">
        <v>5769596</v>
      </c>
      <c r="EA23" s="65">
        <v>0</v>
      </c>
      <c r="EB23" s="65">
        <v>76598456</v>
      </c>
      <c r="EC23" s="65">
        <v>22896667</v>
      </c>
      <c r="ED23" s="69" t="s">
        <v>388</v>
      </c>
      <c r="EE23" s="69" t="s">
        <v>388</v>
      </c>
      <c r="EF23" s="69" t="s">
        <v>388</v>
      </c>
      <c r="EG23" s="69" t="s">
        <v>388</v>
      </c>
      <c r="EH23" s="75" t="s">
        <v>587</v>
      </c>
      <c r="EI23" s="77">
        <v>32</v>
      </c>
      <c r="EJ23" s="47" t="s">
        <v>588</v>
      </c>
      <c r="EK23" s="79">
        <v>74</v>
      </c>
      <c r="EL23" s="69">
        <v>61</v>
      </c>
      <c r="EM23" s="69">
        <v>0</v>
      </c>
      <c r="EN23" s="69">
        <v>524</v>
      </c>
      <c r="EO23" s="69">
        <v>12</v>
      </c>
      <c r="EP23" s="69">
        <v>0</v>
      </c>
      <c r="EQ23" s="69" t="s">
        <v>449</v>
      </c>
      <c r="ER23" s="69">
        <v>10</v>
      </c>
      <c r="ES23" s="76">
        <v>33</v>
      </c>
      <c r="ET23" s="77">
        <v>59</v>
      </c>
      <c r="EU23" s="69" t="s">
        <v>388</v>
      </c>
      <c r="EV23" s="65">
        <v>515</v>
      </c>
      <c r="EW23" s="83">
        <f t="shared" si="39"/>
        <v>17.166666666666668</v>
      </c>
      <c r="EX23" s="69">
        <v>297</v>
      </c>
      <c r="EY23" s="69">
        <v>1</v>
      </c>
      <c r="EZ23" s="69" t="s">
        <v>391</v>
      </c>
    </row>
    <row r="24" spans="1:156" x14ac:dyDescent="0.25">
      <c r="A24" s="88">
        <v>18</v>
      </c>
      <c r="B24" s="46" t="s">
        <v>589</v>
      </c>
      <c r="C24" s="47"/>
      <c r="D24" s="48">
        <v>1268459.5881399601</v>
      </c>
      <c r="E24" s="48">
        <v>822459</v>
      </c>
      <c r="F24" s="48">
        <v>815325</v>
      </c>
      <c r="G24" s="65">
        <f t="shared" si="0"/>
        <v>42281.986271332004</v>
      </c>
      <c r="H24" s="76" t="s">
        <v>590</v>
      </c>
      <c r="I24" s="76" t="s">
        <v>591</v>
      </c>
      <c r="J24" s="74" t="s">
        <v>592</v>
      </c>
      <c r="K24" s="74" t="s">
        <v>375</v>
      </c>
      <c r="L24" s="69" t="s">
        <v>376</v>
      </c>
      <c r="M24" s="74" t="s">
        <v>593</v>
      </c>
      <c r="N24" s="69">
        <v>4316</v>
      </c>
      <c r="O24" s="75" t="s">
        <v>594</v>
      </c>
      <c r="P24" s="75" t="s">
        <v>595</v>
      </c>
      <c r="Q24" s="76">
        <v>30</v>
      </c>
      <c r="R24" s="76">
        <v>18</v>
      </c>
      <c r="S24" s="66">
        <f t="shared" si="1"/>
        <v>0.6</v>
      </c>
      <c r="T24" s="76">
        <v>12</v>
      </c>
      <c r="U24" s="66">
        <f t="shared" si="2"/>
        <v>0.4</v>
      </c>
      <c r="V24" s="77">
        <v>26</v>
      </c>
      <c r="W24" s="69">
        <v>6</v>
      </c>
      <c r="X24" s="75" t="s">
        <v>379</v>
      </c>
      <c r="Y24" s="56" t="s">
        <v>433</v>
      </c>
      <c r="Z24" s="66">
        <f>(15/30)</f>
        <v>0.5</v>
      </c>
      <c r="AA24" s="56" t="s">
        <v>381</v>
      </c>
      <c r="AB24" s="58" t="s">
        <v>382</v>
      </c>
      <c r="AC24" s="78">
        <v>131</v>
      </c>
      <c r="AD24" s="74" t="s">
        <v>596</v>
      </c>
      <c r="AE24" s="69">
        <v>15</v>
      </c>
      <c r="AF24" s="54">
        <f t="shared" si="3"/>
        <v>0.5</v>
      </c>
      <c r="AG24" s="69">
        <v>6</v>
      </c>
      <c r="AH24" s="54">
        <f t="shared" si="4"/>
        <v>0.2</v>
      </c>
      <c r="AI24" s="69">
        <v>3</v>
      </c>
      <c r="AJ24" s="54">
        <f t="shared" si="5"/>
        <v>0.1</v>
      </c>
      <c r="AK24" s="69">
        <v>2</v>
      </c>
      <c r="AL24" s="54">
        <f t="shared" si="6"/>
        <v>6.6666666666666666E-2</v>
      </c>
      <c r="AM24" s="69">
        <v>2</v>
      </c>
      <c r="AN24" s="54">
        <f t="shared" si="7"/>
        <v>6.6666666666666666E-2</v>
      </c>
      <c r="AO24" s="69">
        <v>0</v>
      </c>
      <c r="AP24" s="54">
        <f t="shared" si="8"/>
        <v>0</v>
      </c>
      <c r="AQ24" s="69">
        <v>0</v>
      </c>
      <c r="AR24" s="54">
        <f t="shared" si="9"/>
        <v>0</v>
      </c>
      <c r="AS24" s="69">
        <v>2</v>
      </c>
      <c r="AT24" s="54">
        <f t="shared" si="10"/>
        <v>6.6666666666666666E-2</v>
      </c>
      <c r="AU24" s="69">
        <v>0</v>
      </c>
      <c r="AV24" s="54">
        <f t="shared" si="11"/>
        <v>0</v>
      </c>
      <c r="AW24" s="69">
        <v>0</v>
      </c>
      <c r="AX24" s="54">
        <f t="shared" si="12"/>
        <v>0</v>
      </c>
      <c r="AY24" s="69">
        <v>0</v>
      </c>
      <c r="AZ24" s="54">
        <f t="shared" si="13"/>
        <v>0</v>
      </c>
      <c r="BA24" s="76">
        <v>6</v>
      </c>
      <c r="BB24" s="79">
        <v>26</v>
      </c>
      <c r="BC24" s="50">
        <v>2014</v>
      </c>
      <c r="BD24" s="69">
        <v>16</v>
      </c>
      <c r="BE24" s="54">
        <f t="shared" si="14"/>
        <v>0.53333333333333333</v>
      </c>
      <c r="BF24" s="69">
        <v>14</v>
      </c>
      <c r="BG24" s="54">
        <f t="shared" si="15"/>
        <v>0.46666666666666667</v>
      </c>
      <c r="BH24" s="56" t="s">
        <v>403</v>
      </c>
      <c r="BI24" s="69" t="s">
        <v>384</v>
      </c>
      <c r="BJ24" s="69">
        <v>8</v>
      </c>
      <c r="BK24" s="61">
        <f t="shared" si="16"/>
        <v>0.53333333333333333</v>
      </c>
      <c r="BL24" s="69">
        <v>3</v>
      </c>
      <c r="BM24" s="61">
        <f t="shared" si="17"/>
        <v>0.5</v>
      </c>
      <c r="BN24" s="69">
        <v>1</v>
      </c>
      <c r="BO24" s="61">
        <f t="shared" si="38"/>
        <v>0.33333333333333331</v>
      </c>
      <c r="BP24" s="69">
        <v>0</v>
      </c>
      <c r="BQ24" s="61">
        <f t="shared" si="26"/>
        <v>0</v>
      </c>
      <c r="BR24" s="69">
        <v>0</v>
      </c>
      <c r="BS24" s="61">
        <f>(BR24/AM24)</f>
        <v>0</v>
      </c>
      <c r="BT24" s="69">
        <v>0</v>
      </c>
      <c r="BU24" s="80" t="s">
        <v>385</v>
      </c>
      <c r="BV24" s="69">
        <v>0</v>
      </c>
      <c r="BW24" s="80" t="s">
        <v>385</v>
      </c>
      <c r="BX24" s="69">
        <v>1</v>
      </c>
      <c r="BY24" s="61">
        <f>(BX24/AS24)</f>
        <v>0.5</v>
      </c>
      <c r="BZ24" s="69">
        <v>0</v>
      </c>
      <c r="CA24" s="80" t="s">
        <v>385</v>
      </c>
      <c r="CB24" s="69">
        <v>0</v>
      </c>
      <c r="CC24" s="80" t="s">
        <v>385</v>
      </c>
      <c r="CD24" s="69">
        <v>0</v>
      </c>
      <c r="CE24" s="80" t="s">
        <v>385</v>
      </c>
      <c r="CF24" s="81">
        <v>200683242</v>
      </c>
      <c r="CG24" s="81">
        <v>210683242</v>
      </c>
      <c r="CH24" s="81">
        <v>217003739.25999999</v>
      </c>
      <c r="CI24" s="81">
        <v>223513851.43000001</v>
      </c>
      <c r="CJ24" s="81">
        <v>227366851.43000001</v>
      </c>
      <c r="CK24" s="81">
        <v>227366851</v>
      </c>
      <c r="CL24" s="63">
        <f t="shared" si="41"/>
        <v>-4.2406760247983975E-2</v>
      </c>
      <c r="CM24" s="63">
        <f t="shared" si="42"/>
        <v>-3.2510306690362208E-2</v>
      </c>
      <c r="CN24" s="81">
        <v>19645122596</v>
      </c>
      <c r="CO24" s="62">
        <v>277184439</v>
      </c>
      <c r="CP24" s="65">
        <v>49817588</v>
      </c>
      <c r="CQ24" s="54">
        <f t="shared" si="43"/>
        <v>0.17972721765957431</v>
      </c>
      <c r="CR24" s="82">
        <f t="shared" si="44"/>
        <v>1.1573704866891226E-2</v>
      </c>
      <c r="CS24" s="81">
        <f t="shared" si="45"/>
        <v>7578895.0333333332</v>
      </c>
      <c r="CT24" s="81">
        <f t="shared" si="46"/>
        <v>179.24642860195925</v>
      </c>
      <c r="CU24" s="65">
        <v>184168206</v>
      </c>
      <c r="CV24" s="66">
        <f>(CU24/DK24)</f>
        <v>0.80948508098353644</v>
      </c>
      <c r="CW24" s="65">
        <v>11886442</v>
      </c>
      <c r="CX24" s="66">
        <f>(CW24/DK24)</f>
        <v>5.2245160410457105E-2</v>
      </c>
      <c r="CY24" s="65">
        <v>28390741</v>
      </c>
      <c r="CZ24" s="66">
        <f>(CY24/DK24)</f>
        <v>0.1247874526049714</v>
      </c>
      <c r="DA24" s="65">
        <v>926150</v>
      </c>
      <c r="DB24" s="66">
        <f>(DA24/DK24)</f>
        <v>4.0707602253176227E-3</v>
      </c>
      <c r="DC24" s="65">
        <v>2141246</v>
      </c>
      <c r="DD24" s="54">
        <f>(DC24/DK24)</f>
        <v>9.4115413803600462E-3</v>
      </c>
      <c r="DE24" s="65">
        <v>0</v>
      </c>
      <c r="DF24" s="54">
        <f>(DE24/DK24)</f>
        <v>0</v>
      </c>
      <c r="DG24" s="65">
        <v>0</v>
      </c>
      <c r="DH24" s="66">
        <f>(DG24/DK24)</f>
        <v>0</v>
      </c>
      <c r="DI24" s="65">
        <v>227366851</v>
      </c>
      <c r="DJ24" s="65">
        <v>227512786</v>
      </c>
      <c r="DK24" s="65">
        <v>227512786</v>
      </c>
      <c r="DL24" s="54">
        <f t="shared" si="47"/>
        <v>6.4184818216972417E-4</v>
      </c>
      <c r="DM24" s="67">
        <f>(DK24/DI24)-1</f>
        <v>6.4184818216972417E-4</v>
      </c>
      <c r="DN24" s="65" t="s">
        <v>404</v>
      </c>
      <c r="DO24" s="65" t="s">
        <v>404</v>
      </c>
      <c r="DP24" s="65" t="s">
        <v>404</v>
      </c>
      <c r="DQ24" s="68" t="s">
        <v>404</v>
      </c>
      <c r="DR24" s="69">
        <v>60</v>
      </c>
      <c r="DS24" s="69" t="s">
        <v>405</v>
      </c>
      <c r="DT24" s="69" t="s">
        <v>461</v>
      </c>
      <c r="DU24" s="65">
        <v>2513523</v>
      </c>
      <c r="DV24" s="65">
        <v>2882988</v>
      </c>
      <c r="DW24" s="65">
        <v>15465499</v>
      </c>
      <c r="DX24" s="65">
        <v>1518821</v>
      </c>
      <c r="DY24" s="65">
        <v>3395824</v>
      </c>
      <c r="DZ24" s="65">
        <v>697815</v>
      </c>
      <c r="EA24" s="65">
        <v>0</v>
      </c>
      <c r="EB24" s="65">
        <v>926150</v>
      </c>
      <c r="EC24" s="65">
        <v>0</v>
      </c>
      <c r="ED24" s="69" t="s">
        <v>409</v>
      </c>
      <c r="EE24" s="69" t="s">
        <v>409</v>
      </c>
      <c r="EF24" s="69" t="s">
        <v>409</v>
      </c>
      <c r="EG24" s="69" t="s">
        <v>409</v>
      </c>
      <c r="EH24" s="75" t="s">
        <v>597</v>
      </c>
      <c r="EI24" s="77">
        <v>36</v>
      </c>
      <c r="EJ24" s="47" t="s">
        <v>423</v>
      </c>
      <c r="EK24" s="79">
        <v>84</v>
      </c>
      <c r="EL24" s="69">
        <v>84</v>
      </c>
      <c r="EM24" s="69">
        <v>0</v>
      </c>
      <c r="EN24" s="69">
        <v>153</v>
      </c>
      <c r="EO24" s="69">
        <v>8</v>
      </c>
      <c r="EP24" s="69">
        <v>0</v>
      </c>
      <c r="EQ24" s="69">
        <v>8</v>
      </c>
      <c r="ER24" s="69">
        <v>3</v>
      </c>
      <c r="ES24" s="76">
        <v>24</v>
      </c>
      <c r="ET24" s="77">
        <v>69</v>
      </c>
      <c r="EU24" s="69">
        <v>74</v>
      </c>
      <c r="EV24" s="65">
        <v>168</v>
      </c>
      <c r="EW24" s="83">
        <f t="shared" si="39"/>
        <v>5.6</v>
      </c>
      <c r="EX24" s="69">
        <v>103</v>
      </c>
      <c r="EY24" s="69">
        <v>3</v>
      </c>
      <c r="EZ24" s="69" t="s">
        <v>391</v>
      </c>
    </row>
    <row r="25" spans="1:156" x14ac:dyDescent="0.25">
      <c r="A25" s="88">
        <v>19</v>
      </c>
      <c r="B25" s="46" t="s">
        <v>598</v>
      </c>
      <c r="C25" s="47"/>
      <c r="D25" s="48">
        <v>5229491.7785005299</v>
      </c>
      <c r="E25" s="48">
        <v>3742854</v>
      </c>
      <c r="F25" s="48">
        <v>3691248</v>
      </c>
      <c r="G25" s="65">
        <f t="shared" si="0"/>
        <v>124511.70901191738</v>
      </c>
      <c r="H25" s="76" t="s">
        <v>599</v>
      </c>
      <c r="I25" s="76" t="s">
        <v>416</v>
      </c>
      <c r="J25" s="74" t="s">
        <v>600</v>
      </c>
      <c r="K25" s="74" t="s">
        <v>601</v>
      </c>
      <c r="L25" s="69">
        <v>5978</v>
      </c>
      <c r="M25" s="74" t="s">
        <v>602</v>
      </c>
      <c r="N25" s="69">
        <v>9204</v>
      </c>
      <c r="O25" s="75" t="s">
        <v>603</v>
      </c>
      <c r="P25" s="75" t="s">
        <v>604</v>
      </c>
      <c r="Q25" s="76">
        <v>42</v>
      </c>
      <c r="R25" s="76">
        <v>26</v>
      </c>
      <c r="S25" s="66">
        <f t="shared" si="1"/>
        <v>0.61904761904761907</v>
      </c>
      <c r="T25" s="76">
        <v>16</v>
      </c>
      <c r="U25" s="66">
        <f t="shared" si="2"/>
        <v>0.38095238095238093</v>
      </c>
      <c r="V25" s="77">
        <v>46</v>
      </c>
      <c r="W25" s="69">
        <v>6</v>
      </c>
      <c r="X25" s="75" t="s">
        <v>379</v>
      </c>
      <c r="Y25" s="56" t="s">
        <v>380</v>
      </c>
      <c r="Z25" s="66">
        <f>(17/42)</f>
        <v>0.40476190476190477</v>
      </c>
      <c r="AA25" s="56" t="s">
        <v>381</v>
      </c>
      <c r="AB25" s="58" t="s">
        <v>382</v>
      </c>
      <c r="AC25" s="78">
        <v>150</v>
      </c>
      <c r="AD25" s="74" t="s">
        <v>605</v>
      </c>
      <c r="AE25" s="69">
        <v>15</v>
      </c>
      <c r="AF25" s="54">
        <f t="shared" si="3"/>
        <v>0.35714285714285715</v>
      </c>
      <c r="AG25" s="69">
        <v>17</v>
      </c>
      <c r="AH25" s="54">
        <f t="shared" si="4"/>
        <v>0.40476190476190477</v>
      </c>
      <c r="AI25" s="69">
        <v>0</v>
      </c>
      <c r="AJ25" s="54">
        <f t="shared" si="5"/>
        <v>0</v>
      </c>
      <c r="AK25" s="69">
        <v>2</v>
      </c>
      <c r="AL25" s="54">
        <f t="shared" si="6"/>
        <v>4.7619047619047616E-2</v>
      </c>
      <c r="AM25" s="69">
        <v>0</v>
      </c>
      <c r="AN25" s="54">
        <f t="shared" si="7"/>
        <v>0</v>
      </c>
      <c r="AO25" s="69">
        <v>2</v>
      </c>
      <c r="AP25" s="54">
        <f t="shared" si="8"/>
        <v>4.7619047619047616E-2</v>
      </c>
      <c r="AQ25" s="69">
        <v>1</v>
      </c>
      <c r="AR25" s="54">
        <f t="shared" si="9"/>
        <v>2.3809523809523808E-2</v>
      </c>
      <c r="AS25" s="69">
        <v>1</v>
      </c>
      <c r="AT25" s="54">
        <f t="shared" si="10"/>
        <v>2.3809523809523808E-2</v>
      </c>
      <c r="AU25" s="69">
        <v>0</v>
      </c>
      <c r="AV25" s="54">
        <f t="shared" si="11"/>
        <v>0</v>
      </c>
      <c r="AW25" s="69">
        <v>0</v>
      </c>
      <c r="AX25" s="54">
        <f t="shared" si="12"/>
        <v>0</v>
      </c>
      <c r="AY25" s="69">
        <v>4</v>
      </c>
      <c r="AZ25" s="54">
        <f t="shared" si="13"/>
        <v>9.5238095238095233E-2</v>
      </c>
      <c r="BA25" s="76">
        <v>12</v>
      </c>
      <c r="BB25" s="79">
        <v>49</v>
      </c>
      <c r="BC25" s="50">
        <v>2015</v>
      </c>
      <c r="BD25" s="69">
        <v>26</v>
      </c>
      <c r="BE25" s="54">
        <f t="shared" si="14"/>
        <v>0.61904761904761907</v>
      </c>
      <c r="BF25" s="69">
        <v>16</v>
      </c>
      <c r="BG25" s="54">
        <f t="shared" si="15"/>
        <v>0.38095238095238093</v>
      </c>
      <c r="BH25" s="56" t="s">
        <v>384</v>
      </c>
      <c r="BI25" s="69" t="s">
        <v>384</v>
      </c>
      <c r="BJ25" s="69">
        <v>7</v>
      </c>
      <c r="BK25" s="61">
        <f t="shared" si="16"/>
        <v>0.46666666666666667</v>
      </c>
      <c r="BL25" s="69">
        <v>7</v>
      </c>
      <c r="BM25" s="61">
        <f t="shared" si="17"/>
        <v>0.41176470588235292</v>
      </c>
      <c r="BN25" s="69">
        <v>0</v>
      </c>
      <c r="BO25" s="80" t="s">
        <v>385</v>
      </c>
      <c r="BP25" s="69">
        <v>0</v>
      </c>
      <c r="BQ25" s="61">
        <f t="shared" si="26"/>
        <v>0</v>
      </c>
      <c r="BR25" s="69">
        <v>0</v>
      </c>
      <c r="BS25" s="80" t="s">
        <v>385</v>
      </c>
      <c r="BT25" s="69">
        <v>1</v>
      </c>
      <c r="BU25" s="80">
        <f>(BT25/AO25)</f>
        <v>0.5</v>
      </c>
      <c r="BV25" s="69">
        <v>0</v>
      </c>
      <c r="BW25" s="61">
        <f>(BV25/AQ25)</f>
        <v>0</v>
      </c>
      <c r="BX25" s="69">
        <v>0</v>
      </c>
      <c r="BY25" s="61">
        <f>(BX25/AS25)</f>
        <v>0</v>
      </c>
      <c r="BZ25" s="69">
        <v>0</v>
      </c>
      <c r="CA25" s="80" t="s">
        <v>385</v>
      </c>
      <c r="CB25" s="69">
        <v>0</v>
      </c>
      <c r="CC25" s="80" t="s">
        <v>385</v>
      </c>
      <c r="CD25" s="69">
        <v>1</v>
      </c>
      <c r="CE25" s="80">
        <f>(CD25/AY25)</f>
        <v>0.25</v>
      </c>
      <c r="CF25" s="81">
        <v>225495000</v>
      </c>
      <c r="CG25" s="81">
        <v>286000000</v>
      </c>
      <c r="CH25" s="81">
        <v>303000000</v>
      </c>
      <c r="CI25" s="81">
        <v>320000000</v>
      </c>
      <c r="CJ25" s="81">
        <v>302119791</v>
      </c>
      <c r="CK25" s="81">
        <v>327000000</v>
      </c>
      <c r="CL25" s="63">
        <f t="shared" si="41"/>
        <v>0.22567652718930009</v>
      </c>
      <c r="CM25" s="63">
        <f t="shared" si="42"/>
        <v>4.7164534515960338E-2</v>
      </c>
      <c r="CN25" s="81">
        <v>89589496032</v>
      </c>
      <c r="CO25" s="62">
        <v>534999000</v>
      </c>
      <c r="CP25" s="65">
        <v>207999000</v>
      </c>
      <c r="CQ25" s="54">
        <f t="shared" si="43"/>
        <v>0.38878390426897996</v>
      </c>
      <c r="CR25" s="82">
        <f t="shared" si="44"/>
        <v>3.6499814652735693E-3</v>
      </c>
      <c r="CS25" s="81">
        <f t="shared" si="45"/>
        <v>7785714.2857142854</v>
      </c>
      <c r="CT25" s="81">
        <f t="shared" si="46"/>
        <v>62.529976879275608</v>
      </c>
      <c r="CU25" s="65">
        <v>157531276</v>
      </c>
      <c r="CV25" s="66">
        <f>(CU25/DK25)</f>
        <v>0.50622089442225193</v>
      </c>
      <c r="CW25" s="65">
        <v>4977287</v>
      </c>
      <c r="CX25" s="66">
        <f>(CW25/DK25)</f>
        <v>1.5994326592874464E-2</v>
      </c>
      <c r="CY25" s="65">
        <v>135928710</v>
      </c>
      <c r="CZ25" s="66">
        <f>(CY25/DK25)</f>
        <v>0.43680185231193641</v>
      </c>
      <c r="DA25" s="65">
        <v>10650000</v>
      </c>
      <c r="DB25" s="66">
        <f>(DA25/DK25)</f>
        <v>3.4223378763192286E-2</v>
      </c>
      <c r="DC25" s="65">
        <v>2103509</v>
      </c>
      <c r="DD25" s="54">
        <f>(DC25/DK25)</f>
        <v>6.759547909744962E-3</v>
      </c>
      <c r="DE25" s="65">
        <v>0</v>
      </c>
      <c r="DF25" s="54">
        <f>(DE25/DK25)</f>
        <v>0</v>
      </c>
      <c r="DG25" s="65">
        <v>0</v>
      </c>
      <c r="DH25" s="66">
        <f>(DG25/DK25)</f>
        <v>0</v>
      </c>
      <c r="DI25" s="65">
        <v>302119791</v>
      </c>
      <c r="DJ25" s="65">
        <v>314450791</v>
      </c>
      <c r="DK25" s="65">
        <v>311190782</v>
      </c>
      <c r="DL25" s="54">
        <f t="shared" si="47"/>
        <v>4.0814936218461773E-2</v>
      </c>
      <c r="DM25" s="67">
        <f>(DK25/DI25)-1</f>
        <v>3.0024484559503684E-2</v>
      </c>
      <c r="DN25" s="65" t="s">
        <v>404</v>
      </c>
      <c r="DO25" s="65" t="s">
        <v>404</v>
      </c>
      <c r="DP25" s="65" t="s">
        <v>404</v>
      </c>
      <c r="DQ25" s="68" t="s">
        <v>404</v>
      </c>
      <c r="DR25" s="69">
        <v>60</v>
      </c>
      <c r="DS25" s="69" t="s">
        <v>405</v>
      </c>
      <c r="DT25" s="69" t="s">
        <v>461</v>
      </c>
      <c r="DU25" s="65">
        <v>15858244</v>
      </c>
      <c r="DV25" s="65">
        <v>728500</v>
      </c>
      <c r="DW25" s="65">
        <v>5604338</v>
      </c>
      <c r="DX25" s="65">
        <v>1009112</v>
      </c>
      <c r="DY25" s="65">
        <v>6553362</v>
      </c>
      <c r="DZ25" s="65">
        <v>107943506</v>
      </c>
      <c r="EA25" s="65">
        <v>0</v>
      </c>
      <c r="EB25" s="65">
        <v>0</v>
      </c>
      <c r="EC25" s="65">
        <v>0</v>
      </c>
      <c r="ED25" s="69" t="s">
        <v>388</v>
      </c>
      <c r="EE25" s="69" t="s">
        <v>409</v>
      </c>
      <c r="EF25" s="69" t="s">
        <v>409</v>
      </c>
      <c r="EG25" s="69" t="s">
        <v>409</v>
      </c>
      <c r="EH25" s="75" t="s">
        <v>606</v>
      </c>
      <c r="EI25" s="77">
        <v>55</v>
      </c>
      <c r="EJ25" s="47" t="s">
        <v>607</v>
      </c>
      <c r="EK25" s="79">
        <v>79</v>
      </c>
      <c r="EL25" s="69">
        <v>105</v>
      </c>
      <c r="EM25" s="69">
        <v>0</v>
      </c>
      <c r="EN25" s="69">
        <v>255</v>
      </c>
      <c r="EO25" s="69">
        <v>10</v>
      </c>
      <c r="EP25" s="69">
        <v>92</v>
      </c>
      <c r="EQ25" s="69">
        <v>6</v>
      </c>
      <c r="ER25" s="69">
        <v>8</v>
      </c>
      <c r="ES25" s="76">
        <v>24</v>
      </c>
      <c r="ET25" s="77">
        <v>70</v>
      </c>
      <c r="EU25" s="69">
        <v>226</v>
      </c>
      <c r="EV25" s="65">
        <v>437</v>
      </c>
      <c r="EW25" s="83">
        <f t="shared" si="39"/>
        <v>10.404761904761905</v>
      </c>
      <c r="EX25" s="69">
        <v>415</v>
      </c>
      <c r="EY25" s="69">
        <v>2</v>
      </c>
      <c r="EZ25" s="69" t="s">
        <v>391</v>
      </c>
    </row>
    <row r="26" spans="1:156" x14ac:dyDescent="0.25">
      <c r="A26" s="88">
        <v>20</v>
      </c>
      <c r="B26" s="46" t="s">
        <v>608</v>
      </c>
      <c r="C26" s="47"/>
      <c r="D26" s="48">
        <v>4061497.0204822998</v>
      </c>
      <c r="E26" s="48">
        <v>2799239</v>
      </c>
      <c r="F26" s="48">
        <v>2738827</v>
      </c>
      <c r="G26" s="65">
        <f t="shared" si="0"/>
        <v>96702.310011483336</v>
      </c>
      <c r="H26" s="76" t="s">
        <v>372</v>
      </c>
      <c r="I26" s="76" t="s">
        <v>373</v>
      </c>
      <c r="J26" s="74" t="s">
        <v>609</v>
      </c>
      <c r="K26" s="74" t="s">
        <v>375</v>
      </c>
      <c r="L26" s="69" t="s">
        <v>376</v>
      </c>
      <c r="M26" s="74" t="s">
        <v>375</v>
      </c>
      <c r="N26" s="69" t="s">
        <v>376</v>
      </c>
      <c r="O26" s="75" t="s">
        <v>610</v>
      </c>
      <c r="P26" s="75" t="s">
        <v>611</v>
      </c>
      <c r="Q26" s="76">
        <v>42</v>
      </c>
      <c r="R26" s="76">
        <v>25</v>
      </c>
      <c r="S26" s="66">
        <f t="shared" si="1"/>
        <v>0.59523809523809523</v>
      </c>
      <c r="T26" s="76">
        <v>17</v>
      </c>
      <c r="U26" s="66">
        <f t="shared" si="2"/>
        <v>0.40476190476190477</v>
      </c>
      <c r="V26" s="77">
        <v>33</v>
      </c>
      <c r="W26" s="69">
        <v>8</v>
      </c>
      <c r="X26" s="75" t="s">
        <v>612</v>
      </c>
      <c r="Y26" s="56" t="s">
        <v>433</v>
      </c>
      <c r="Z26" s="66">
        <f>(16/42)</f>
        <v>0.38095238095238093</v>
      </c>
      <c r="AA26" s="56" t="s">
        <v>381</v>
      </c>
      <c r="AB26" s="58" t="s">
        <v>382</v>
      </c>
      <c r="AC26" s="78">
        <v>141</v>
      </c>
      <c r="AD26" s="74" t="s">
        <v>613</v>
      </c>
      <c r="AE26" s="69">
        <v>16</v>
      </c>
      <c r="AF26" s="54">
        <f t="shared" si="3"/>
        <v>0.38095238095238093</v>
      </c>
      <c r="AG26" s="69">
        <v>4</v>
      </c>
      <c r="AH26" s="54">
        <f t="shared" si="4"/>
        <v>9.5238095238095233E-2</v>
      </c>
      <c r="AI26" s="69">
        <v>8</v>
      </c>
      <c r="AJ26" s="54">
        <f t="shared" si="5"/>
        <v>0.19047619047619047</v>
      </c>
      <c r="AK26" s="69">
        <v>1</v>
      </c>
      <c r="AL26" s="54">
        <f t="shared" si="6"/>
        <v>2.3809523809523808E-2</v>
      </c>
      <c r="AM26" s="69">
        <v>8</v>
      </c>
      <c r="AN26" s="54">
        <f t="shared" si="7"/>
        <v>0.19047619047619047</v>
      </c>
      <c r="AO26" s="69">
        <v>0</v>
      </c>
      <c r="AP26" s="54">
        <f t="shared" si="8"/>
        <v>0</v>
      </c>
      <c r="AQ26" s="69">
        <v>0</v>
      </c>
      <c r="AR26" s="54">
        <f t="shared" si="9"/>
        <v>0</v>
      </c>
      <c r="AS26" s="69">
        <v>3</v>
      </c>
      <c r="AT26" s="54">
        <f t="shared" si="10"/>
        <v>7.1428571428571425E-2</v>
      </c>
      <c r="AU26" s="69">
        <v>1</v>
      </c>
      <c r="AV26" s="54">
        <f t="shared" si="11"/>
        <v>2.3809523809523808E-2</v>
      </c>
      <c r="AW26" s="69">
        <v>1</v>
      </c>
      <c r="AX26" s="54">
        <f t="shared" si="12"/>
        <v>2.3809523809523808E-2</v>
      </c>
      <c r="AY26" s="69">
        <v>0</v>
      </c>
      <c r="AZ26" s="54">
        <f t="shared" si="13"/>
        <v>0</v>
      </c>
      <c r="BA26" s="76">
        <v>6</v>
      </c>
      <c r="BB26" s="79">
        <v>32</v>
      </c>
      <c r="BC26" s="50">
        <v>2016</v>
      </c>
      <c r="BD26" s="69">
        <v>23</v>
      </c>
      <c r="BE26" s="54">
        <f t="shared" si="14"/>
        <v>0.54761904761904767</v>
      </c>
      <c r="BF26" s="69">
        <v>19</v>
      </c>
      <c r="BG26" s="54">
        <f t="shared" si="15"/>
        <v>0.45238095238095238</v>
      </c>
      <c r="BH26" s="56" t="s">
        <v>384</v>
      </c>
      <c r="BI26" s="69" t="s">
        <v>384</v>
      </c>
      <c r="BJ26" s="69">
        <v>7</v>
      </c>
      <c r="BK26" s="61">
        <f t="shared" si="16"/>
        <v>0.4375</v>
      </c>
      <c r="BL26" s="69">
        <v>2</v>
      </c>
      <c r="BM26" s="61">
        <f t="shared" si="17"/>
        <v>0.5</v>
      </c>
      <c r="BN26" s="69">
        <v>4</v>
      </c>
      <c r="BO26" s="61">
        <f t="shared" ref="BO26:BO33" si="48">(BN26/AI26)</f>
        <v>0.5</v>
      </c>
      <c r="BP26" s="69">
        <v>1</v>
      </c>
      <c r="BQ26" s="61">
        <f t="shared" si="26"/>
        <v>1</v>
      </c>
      <c r="BR26" s="69">
        <v>4</v>
      </c>
      <c r="BS26" s="61">
        <f>(BR26/AM26)</f>
        <v>0.5</v>
      </c>
      <c r="BT26" s="69">
        <v>0</v>
      </c>
      <c r="BU26" s="80" t="s">
        <v>385</v>
      </c>
      <c r="BV26" s="69">
        <v>0</v>
      </c>
      <c r="BW26" s="80" t="s">
        <v>385</v>
      </c>
      <c r="BX26" s="69">
        <v>1</v>
      </c>
      <c r="BY26" s="61">
        <f>(BX26/AS26)</f>
        <v>0.33333333333333331</v>
      </c>
      <c r="BZ26" s="69">
        <v>0</v>
      </c>
      <c r="CA26" s="61">
        <f>(BZ26/AU26)</f>
        <v>0</v>
      </c>
      <c r="CB26" s="69">
        <v>0</v>
      </c>
      <c r="CC26" s="80">
        <f>(CB26/AW26)</f>
        <v>0</v>
      </c>
      <c r="CD26" s="69">
        <v>0</v>
      </c>
      <c r="CE26" s="80" t="s">
        <v>385</v>
      </c>
      <c r="CF26" s="81">
        <v>406100999.94</v>
      </c>
      <c r="CG26" s="81">
        <v>466677883.04000002</v>
      </c>
      <c r="CH26" s="81">
        <v>329990255.70999998</v>
      </c>
      <c r="CI26" s="81">
        <v>605000000</v>
      </c>
      <c r="CJ26" s="81">
        <v>605000000</v>
      </c>
      <c r="CK26" s="81">
        <v>397297350</v>
      </c>
      <c r="CL26" s="63">
        <f t="shared" si="41"/>
        <v>-0.17311208957179244</v>
      </c>
      <c r="CM26" s="63">
        <f t="shared" si="42"/>
        <v>-0.36465935201457877</v>
      </c>
      <c r="CN26" s="81">
        <v>62219484765</v>
      </c>
      <c r="CO26" s="62">
        <v>468597350</v>
      </c>
      <c r="CP26" s="65">
        <v>71300000</v>
      </c>
      <c r="CQ26" s="54">
        <f t="shared" si="43"/>
        <v>0.15215621684586991</v>
      </c>
      <c r="CR26" s="82">
        <f t="shared" si="44"/>
        <v>6.3854169075904911E-3</v>
      </c>
      <c r="CS26" s="81">
        <f t="shared" si="45"/>
        <v>9459460.7142857146</v>
      </c>
      <c r="CT26" s="81">
        <f t="shared" si="46"/>
        <v>97.820421385615404</v>
      </c>
      <c r="CU26" s="65" t="s">
        <v>404</v>
      </c>
      <c r="CV26" s="65" t="s">
        <v>404</v>
      </c>
      <c r="CW26" s="65" t="s">
        <v>404</v>
      </c>
      <c r="CX26" s="65" t="s">
        <v>404</v>
      </c>
      <c r="CY26" s="65" t="s">
        <v>404</v>
      </c>
      <c r="CZ26" s="65" t="s">
        <v>404</v>
      </c>
      <c r="DA26" s="65" t="s">
        <v>404</v>
      </c>
      <c r="DB26" s="65" t="s">
        <v>404</v>
      </c>
      <c r="DC26" s="65" t="s">
        <v>404</v>
      </c>
      <c r="DD26" s="65" t="s">
        <v>404</v>
      </c>
      <c r="DE26" s="65" t="s">
        <v>404</v>
      </c>
      <c r="DF26" s="54" t="s">
        <v>404</v>
      </c>
      <c r="DG26" s="65" t="s">
        <v>404</v>
      </c>
      <c r="DH26" s="66" t="s">
        <v>404</v>
      </c>
      <c r="DI26" s="65">
        <v>605000000</v>
      </c>
      <c r="DJ26" s="65">
        <v>721288090.49000001</v>
      </c>
      <c r="DK26" s="65" t="s">
        <v>404</v>
      </c>
      <c r="DL26" s="54">
        <f t="shared" si="47"/>
        <v>0.19221171981818186</v>
      </c>
      <c r="DM26" s="67" t="s">
        <v>404</v>
      </c>
      <c r="DN26" s="65" t="s">
        <v>404</v>
      </c>
      <c r="DO26" s="65" t="s">
        <v>404</v>
      </c>
      <c r="DP26" s="65" t="s">
        <v>404</v>
      </c>
      <c r="DQ26" s="68" t="s">
        <v>404</v>
      </c>
      <c r="DR26" s="69" t="s">
        <v>388</v>
      </c>
      <c r="DS26" s="69" t="s">
        <v>388</v>
      </c>
      <c r="DT26" s="69" t="s">
        <v>388</v>
      </c>
      <c r="DU26" s="65" t="s">
        <v>404</v>
      </c>
      <c r="DV26" s="65" t="s">
        <v>404</v>
      </c>
      <c r="DW26" s="65" t="s">
        <v>404</v>
      </c>
      <c r="DX26" s="65" t="s">
        <v>404</v>
      </c>
      <c r="DY26" s="65" t="s">
        <v>404</v>
      </c>
      <c r="DZ26" s="65" t="s">
        <v>404</v>
      </c>
      <c r="EA26" s="65" t="s">
        <v>404</v>
      </c>
      <c r="EB26" s="65" t="s">
        <v>404</v>
      </c>
      <c r="EC26" s="65" t="s">
        <v>404</v>
      </c>
      <c r="ED26" s="69" t="s">
        <v>409</v>
      </c>
      <c r="EE26" s="69" t="s">
        <v>614</v>
      </c>
      <c r="EF26" s="69" t="s">
        <v>409</v>
      </c>
      <c r="EG26" s="69" t="s">
        <v>409</v>
      </c>
      <c r="EH26" s="75" t="s">
        <v>615</v>
      </c>
      <c r="EI26" s="77">
        <v>42</v>
      </c>
      <c r="EJ26" s="47" t="s">
        <v>616</v>
      </c>
      <c r="EK26" s="79">
        <v>50</v>
      </c>
      <c r="EL26" s="69">
        <v>74</v>
      </c>
      <c r="EM26" s="69">
        <v>0</v>
      </c>
      <c r="EN26" s="69">
        <v>86</v>
      </c>
      <c r="EO26" s="69">
        <v>23</v>
      </c>
      <c r="EP26" s="69">
        <v>12</v>
      </c>
      <c r="EQ26" s="69">
        <v>1</v>
      </c>
      <c r="ER26" s="69">
        <v>4</v>
      </c>
      <c r="ES26" s="76">
        <v>40</v>
      </c>
      <c r="ET26" s="77">
        <v>44</v>
      </c>
      <c r="EU26" s="69" t="s">
        <v>388</v>
      </c>
      <c r="EV26" s="65">
        <v>528</v>
      </c>
      <c r="EW26" s="83">
        <f t="shared" si="39"/>
        <v>12.571428571428571</v>
      </c>
      <c r="EX26" s="69">
        <v>193</v>
      </c>
      <c r="EY26" s="69">
        <v>3</v>
      </c>
      <c r="EZ26" s="69" t="s">
        <v>391</v>
      </c>
    </row>
    <row r="27" spans="1:156" x14ac:dyDescent="0.25">
      <c r="A27" s="88">
        <v>21</v>
      </c>
      <c r="B27" s="46" t="s">
        <v>617</v>
      </c>
      <c r="C27" s="47"/>
      <c r="D27" s="48">
        <v>6313789.1020017397</v>
      </c>
      <c r="E27" s="48">
        <v>4318277</v>
      </c>
      <c r="F27" s="48">
        <v>4251664</v>
      </c>
      <c r="G27" s="65">
        <f t="shared" si="0"/>
        <v>153994.85614638389</v>
      </c>
      <c r="H27" s="76" t="s">
        <v>557</v>
      </c>
      <c r="I27" s="76" t="s">
        <v>618</v>
      </c>
      <c r="J27" s="74" t="s">
        <v>619</v>
      </c>
      <c r="K27" s="74" t="s">
        <v>620</v>
      </c>
      <c r="L27" s="69" t="s">
        <v>621</v>
      </c>
      <c r="M27" s="74" t="s">
        <v>622</v>
      </c>
      <c r="N27" s="69">
        <v>4581</v>
      </c>
      <c r="O27" s="75" t="s">
        <v>623</v>
      </c>
      <c r="P27" s="75" t="s">
        <v>624</v>
      </c>
      <c r="Q27" s="76">
        <v>41</v>
      </c>
      <c r="R27" s="76">
        <v>26</v>
      </c>
      <c r="S27" s="66">
        <f t="shared" si="1"/>
        <v>0.63414634146341464</v>
      </c>
      <c r="T27" s="76">
        <v>15</v>
      </c>
      <c r="U27" s="66">
        <f t="shared" si="2"/>
        <v>0.36585365853658536</v>
      </c>
      <c r="V27" s="77">
        <v>33</v>
      </c>
      <c r="W27" s="69">
        <v>9</v>
      </c>
      <c r="X27" s="75" t="s">
        <v>625</v>
      </c>
      <c r="Y27" s="56" t="s">
        <v>380</v>
      </c>
      <c r="Z27" s="66">
        <f>(13/41)</f>
        <v>0.31707317073170732</v>
      </c>
      <c r="AA27" s="56" t="s">
        <v>381</v>
      </c>
      <c r="AB27" s="58" t="s">
        <v>382</v>
      </c>
      <c r="AC27" s="78">
        <v>140</v>
      </c>
      <c r="AD27" s="74" t="s">
        <v>626</v>
      </c>
      <c r="AE27" s="69">
        <v>8</v>
      </c>
      <c r="AF27" s="54">
        <f t="shared" si="3"/>
        <v>0.1951219512195122</v>
      </c>
      <c r="AG27" s="69">
        <v>13</v>
      </c>
      <c r="AH27" s="54">
        <f t="shared" si="4"/>
        <v>0.31707317073170732</v>
      </c>
      <c r="AI27" s="69">
        <v>4</v>
      </c>
      <c r="AJ27" s="54">
        <f t="shared" si="5"/>
        <v>9.7560975609756101E-2</v>
      </c>
      <c r="AK27" s="69">
        <v>2</v>
      </c>
      <c r="AL27" s="54">
        <f t="shared" si="6"/>
        <v>4.878048780487805E-2</v>
      </c>
      <c r="AM27" s="69">
        <v>0</v>
      </c>
      <c r="AN27" s="54">
        <f t="shared" si="7"/>
        <v>0</v>
      </c>
      <c r="AO27" s="69">
        <v>1</v>
      </c>
      <c r="AP27" s="54">
        <f t="shared" si="8"/>
        <v>2.4390243902439025E-2</v>
      </c>
      <c r="AQ27" s="69">
        <v>4</v>
      </c>
      <c r="AR27" s="54">
        <f t="shared" si="9"/>
        <v>9.7560975609756101E-2</v>
      </c>
      <c r="AS27" s="69">
        <v>2</v>
      </c>
      <c r="AT27" s="54">
        <f t="shared" si="10"/>
        <v>4.878048780487805E-2</v>
      </c>
      <c r="AU27" s="69">
        <v>0</v>
      </c>
      <c r="AV27" s="54">
        <f t="shared" si="11"/>
        <v>0</v>
      </c>
      <c r="AW27" s="69">
        <v>6</v>
      </c>
      <c r="AX27" s="54">
        <f t="shared" si="12"/>
        <v>0.14634146341463414</v>
      </c>
      <c r="AY27" s="69">
        <v>1</v>
      </c>
      <c r="AZ27" s="54">
        <f t="shared" si="13"/>
        <v>2.4390243902439025E-2</v>
      </c>
      <c r="BA27" s="76">
        <v>12</v>
      </c>
      <c r="BB27" s="79">
        <v>37</v>
      </c>
      <c r="BC27" s="50">
        <v>2018</v>
      </c>
      <c r="BD27" s="69">
        <v>29</v>
      </c>
      <c r="BE27" s="54">
        <f t="shared" si="14"/>
        <v>0.70731707317073167</v>
      </c>
      <c r="BF27" s="69">
        <v>12</v>
      </c>
      <c r="BG27" s="54">
        <f t="shared" si="15"/>
        <v>0.29268292682926828</v>
      </c>
      <c r="BH27" s="56" t="s">
        <v>384</v>
      </c>
      <c r="BI27" s="69" t="s">
        <v>384</v>
      </c>
      <c r="BJ27" s="69">
        <v>2</v>
      </c>
      <c r="BK27" s="61">
        <f t="shared" si="16"/>
        <v>0.25</v>
      </c>
      <c r="BL27" s="69">
        <v>3</v>
      </c>
      <c r="BM27" s="61">
        <f t="shared" si="17"/>
        <v>0.23076923076923078</v>
      </c>
      <c r="BN27" s="69">
        <v>1</v>
      </c>
      <c r="BO27" s="61">
        <f t="shared" si="48"/>
        <v>0.25</v>
      </c>
      <c r="BP27" s="69">
        <v>1</v>
      </c>
      <c r="BQ27" s="61">
        <f t="shared" si="26"/>
        <v>0.5</v>
      </c>
      <c r="BR27" s="69">
        <v>0</v>
      </c>
      <c r="BS27" s="80" t="s">
        <v>385</v>
      </c>
      <c r="BT27" s="69">
        <v>0</v>
      </c>
      <c r="BU27" s="80">
        <f>(BT27/AO27)</f>
        <v>0</v>
      </c>
      <c r="BV27" s="69">
        <v>2</v>
      </c>
      <c r="BW27" s="61">
        <f t="shared" ref="BW27:BW32" si="49">(BV27/AQ27)</f>
        <v>0.5</v>
      </c>
      <c r="BX27" s="69">
        <v>1</v>
      </c>
      <c r="BY27" s="61">
        <f>(BX27/AS27)</f>
        <v>0.5</v>
      </c>
      <c r="BZ27" s="69">
        <v>0</v>
      </c>
      <c r="CA27" s="80" t="s">
        <v>385</v>
      </c>
      <c r="CB27" s="69">
        <v>2</v>
      </c>
      <c r="CC27" s="80">
        <f>(CB27/AW27)</f>
        <v>0.33333333333333331</v>
      </c>
      <c r="CD27" s="69">
        <v>0</v>
      </c>
      <c r="CE27" s="80" t="s">
        <v>385</v>
      </c>
      <c r="CF27" s="81">
        <v>158297128.80000001</v>
      </c>
      <c r="CG27" s="81">
        <v>168190904.47</v>
      </c>
      <c r="CH27" s="81">
        <v>166832062</v>
      </c>
      <c r="CI27" s="81">
        <v>147821569</v>
      </c>
      <c r="CJ27" s="81">
        <v>144085371</v>
      </c>
      <c r="CK27" s="81">
        <v>145071987</v>
      </c>
      <c r="CL27" s="63">
        <f t="shared" si="41"/>
        <v>-0.22540345650339644</v>
      </c>
      <c r="CM27" s="63">
        <f t="shared" si="42"/>
        <v>-2.5885476771317993E-2</v>
      </c>
      <c r="CN27" s="81">
        <v>78366979720</v>
      </c>
      <c r="CO27" s="62">
        <v>299448206</v>
      </c>
      <c r="CP27" s="65">
        <v>154376219</v>
      </c>
      <c r="CQ27" s="54">
        <f t="shared" si="43"/>
        <v>0.51553562822146282</v>
      </c>
      <c r="CR27" s="82">
        <f t="shared" si="44"/>
        <v>1.8511876751960143E-3</v>
      </c>
      <c r="CS27" s="81">
        <f t="shared" si="45"/>
        <v>3538341.1463414636</v>
      </c>
      <c r="CT27" s="81">
        <f t="shared" si="46"/>
        <v>22.977008679939278</v>
      </c>
      <c r="CU27" s="65">
        <v>89413000</v>
      </c>
      <c r="CV27" s="66">
        <f>(CU27/DK27)</f>
        <v>0.47211295270580655</v>
      </c>
      <c r="CW27" s="65">
        <v>7228000</v>
      </c>
      <c r="CX27" s="66">
        <f>(CW27/DK27)</f>
        <v>3.8164835338905641E-2</v>
      </c>
      <c r="CY27" s="65">
        <v>86562000</v>
      </c>
      <c r="CZ27" s="66">
        <f>(CY27/DK27)</f>
        <v>0.45705928010602515</v>
      </c>
      <c r="DA27" s="65">
        <v>2214000</v>
      </c>
      <c r="DB27" s="66">
        <f>(DA27/DK27)</f>
        <v>1.1690224881064899E-2</v>
      </c>
      <c r="DC27" s="65">
        <v>3972000</v>
      </c>
      <c r="DD27" s="54">
        <f>(DC27/DK27)</f>
        <v>2.0972706968197731E-2</v>
      </c>
      <c r="DE27" s="65">
        <v>0</v>
      </c>
      <c r="DF27" s="54">
        <f>(DE27/DK27)</f>
        <v>0</v>
      </c>
      <c r="DG27" s="65">
        <v>0</v>
      </c>
      <c r="DH27" s="66">
        <f>(DG27/DK27)</f>
        <v>0</v>
      </c>
      <c r="DI27" s="65">
        <v>144085000</v>
      </c>
      <c r="DJ27" s="65">
        <v>189892000</v>
      </c>
      <c r="DK27" s="65">
        <v>189389000</v>
      </c>
      <c r="DL27" s="54">
        <f t="shared" si="47"/>
        <v>0.31791650761703161</v>
      </c>
      <c r="DM27" s="67">
        <f t="shared" ref="DM27:DM38" si="50">(DK27/DI27)-1</f>
        <v>0.31442551271818719</v>
      </c>
      <c r="DN27" s="65">
        <v>61724.46</v>
      </c>
      <c r="DO27" s="65" t="s">
        <v>386</v>
      </c>
      <c r="DP27" s="65">
        <v>55683.34</v>
      </c>
      <c r="DQ27" s="68" t="s">
        <v>387</v>
      </c>
      <c r="DR27" s="69">
        <v>46</v>
      </c>
      <c r="DS27" s="69" t="s">
        <v>405</v>
      </c>
      <c r="DT27" s="69" t="s">
        <v>461</v>
      </c>
      <c r="DU27" s="65">
        <v>8032000</v>
      </c>
      <c r="DV27" s="65">
        <v>1285000</v>
      </c>
      <c r="DW27" s="65">
        <v>4065000</v>
      </c>
      <c r="DX27" s="65">
        <v>353000</v>
      </c>
      <c r="DY27" s="65">
        <v>39099000</v>
      </c>
      <c r="DZ27" s="65">
        <v>22070000</v>
      </c>
      <c r="EA27" s="65">
        <v>0</v>
      </c>
      <c r="EB27" s="65">
        <v>414000</v>
      </c>
      <c r="EC27" s="65">
        <v>0</v>
      </c>
      <c r="ED27" s="69" t="s">
        <v>627</v>
      </c>
      <c r="EE27" s="69" t="s">
        <v>614</v>
      </c>
      <c r="EF27" s="69" t="s">
        <v>409</v>
      </c>
      <c r="EG27" s="69" t="s">
        <v>409</v>
      </c>
      <c r="EH27" s="75" t="s">
        <v>628</v>
      </c>
      <c r="EI27" s="77">
        <v>50</v>
      </c>
      <c r="EJ27" s="47" t="s">
        <v>514</v>
      </c>
      <c r="EK27" s="79">
        <v>91</v>
      </c>
      <c r="EL27" s="69">
        <v>66</v>
      </c>
      <c r="EM27" s="69">
        <v>0</v>
      </c>
      <c r="EN27" s="69">
        <v>406</v>
      </c>
      <c r="EO27" s="69">
        <v>67</v>
      </c>
      <c r="EP27" s="69">
        <v>0</v>
      </c>
      <c r="EQ27" s="69">
        <v>62</v>
      </c>
      <c r="ER27" s="69">
        <v>3</v>
      </c>
      <c r="ES27" s="76">
        <v>35</v>
      </c>
      <c r="ET27" s="77">
        <v>123</v>
      </c>
      <c r="EU27" s="69">
        <v>401</v>
      </c>
      <c r="EV27" s="65">
        <v>142</v>
      </c>
      <c r="EW27" s="83">
        <f t="shared" si="39"/>
        <v>3.4634146341463414</v>
      </c>
      <c r="EX27" s="69">
        <v>280</v>
      </c>
      <c r="EY27" s="69">
        <v>3</v>
      </c>
      <c r="EZ27" s="69" t="s">
        <v>391</v>
      </c>
    </row>
    <row r="28" spans="1:156" x14ac:dyDescent="0.25">
      <c r="A28" s="88">
        <v>22</v>
      </c>
      <c r="B28" s="46" t="s">
        <v>629</v>
      </c>
      <c r="C28" s="47"/>
      <c r="D28" s="48">
        <v>2063148.0300901399</v>
      </c>
      <c r="E28" s="48">
        <v>1513272</v>
      </c>
      <c r="F28" s="48">
        <v>1489506</v>
      </c>
      <c r="G28" s="65">
        <f t="shared" si="0"/>
        <v>82525.921203605598</v>
      </c>
      <c r="H28" s="76" t="s">
        <v>630</v>
      </c>
      <c r="I28" s="76" t="s">
        <v>416</v>
      </c>
      <c r="J28" s="74" t="s">
        <v>631</v>
      </c>
      <c r="K28" s="74" t="s">
        <v>375</v>
      </c>
      <c r="L28" s="69" t="s">
        <v>376</v>
      </c>
      <c r="M28" s="74" t="s">
        <v>632</v>
      </c>
      <c r="N28" s="69">
        <v>4757</v>
      </c>
      <c r="O28" s="75" t="s">
        <v>633</v>
      </c>
      <c r="P28" s="75" t="s">
        <v>634</v>
      </c>
      <c r="Q28" s="76">
        <v>25</v>
      </c>
      <c r="R28" s="76">
        <v>15</v>
      </c>
      <c r="S28" s="66">
        <f t="shared" si="1"/>
        <v>0.6</v>
      </c>
      <c r="T28" s="76">
        <v>10</v>
      </c>
      <c r="U28" s="66">
        <f t="shared" si="2"/>
        <v>0.4</v>
      </c>
      <c r="V28" s="77">
        <v>16</v>
      </c>
      <c r="W28" s="69">
        <v>6</v>
      </c>
      <c r="X28" s="75" t="s">
        <v>379</v>
      </c>
      <c r="Y28" s="56" t="s">
        <v>380</v>
      </c>
      <c r="Z28" s="66">
        <f>(13/25)</f>
        <v>0.52</v>
      </c>
      <c r="AA28" s="56" t="s">
        <v>401</v>
      </c>
      <c r="AB28" s="58" t="s">
        <v>382</v>
      </c>
      <c r="AC28" s="78">
        <v>39</v>
      </c>
      <c r="AD28" s="74" t="s">
        <v>635</v>
      </c>
      <c r="AE28" s="69">
        <v>8</v>
      </c>
      <c r="AF28" s="54">
        <f t="shared" si="3"/>
        <v>0.32</v>
      </c>
      <c r="AG28" s="69">
        <v>13</v>
      </c>
      <c r="AH28" s="54">
        <f t="shared" si="4"/>
        <v>0.52</v>
      </c>
      <c r="AI28" s="69">
        <v>1</v>
      </c>
      <c r="AJ28" s="54">
        <f t="shared" si="5"/>
        <v>0.04</v>
      </c>
      <c r="AK28" s="69">
        <v>1</v>
      </c>
      <c r="AL28" s="54">
        <f t="shared" si="6"/>
        <v>0.04</v>
      </c>
      <c r="AM28" s="69">
        <v>1</v>
      </c>
      <c r="AN28" s="54">
        <f t="shared" si="7"/>
        <v>0.04</v>
      </c>
      <c r="AO28" s="69">
        <v>0</v>
      </c>
      <c r="AP28" s="54">
        <f t="shared" si="8"/>
        <v>0</v>
      </c>
      <c r="AQ28" s="69">
        <v>1</v>
      </c>
      <c r="AR28" s="54">
        <f t="shared" si="9"/>
        <v>0.04</v>
      </c>
      <c r="AS28" s="69">
        <v>0</v>
      </c>
      <c r="AT28" s="54">
        <f t="shared" si="10"/>
        <v>0</v>
      </c>
      <c r="AU28" s="69">
        <v>0</v>
      </c>
      <c r="AV28" s="54">
        <f t="shared" si="11"/>
        <v>0</v>
      </c>
      <c r="AW28" s="69">
        <v>0</v>
      </c>
      <c r="AX28" s="54">
        <f t="shared" si="12"/>
        <v>0</v>
      </c>
      <c r="AY28" s="69">
        <v>0</v>
      </c>
      <c r="AZ28" s="54">
        <f t="shared" si="13"/>
        <v>0</v>
      </c>
      <c r="BA28" s="76">
        <v>12</v>
      </c>
      <c r="BB28" s="79">
        <v>16</v>
      </c>
      <c r="BC28" s="50">
        <v>2015</v>
      </c>
      <c r="BD28" s="69">
        <v>12</v>
      </c>
      <c r="BE28" s="54">
        <f t="shared" si="14"/>
        <v>0.48</v>
      </c>
      <c r="BF28" s="69">
        <v>13</v>
      </c>
      <c r="BG28" s="54">
        <f t="shared" si="15"/>
        <v>0.52</v>
      </c>
      <c r="BH28" s="56" t="s">
        <v>403</v>
      </c>
      <c r="BI28" s="69" t="s">
        <v>384</v>
      </c>
      <c r="BJ28" s="69">
        <v>4</v>
      </c>
      <c r="BK28" s="61">
        <f t="shared" si="16"/>
        <v>0.5</v>
      </c>
      <c r="BL28" s="69">
        <v>6</v>
      </c>
      <c r="BM28" s="61">
        <f t="shared" si="17"/>
        <v>0.46153846153846156</v>
      </c>
      <c r="BN28" s="69">
        <v>0</v>
      </c>
      <c r="BO28" s="61">
        <f t="shared" si="48"/>
        <v>0</v>
      </c>
      <c r="BP28" s="69">
        <v>1</v>
      </c>
      <c r="BQ28" s="61">
        <f t="shared" si="26"/>
        <v>1</v>
      </c>
      <c r="BR28" s="69">
        <v>1</v>
      </c>
      <c r="BS28" s="61">
        <f t="shared" ref="BS28:BS38" si="51">(BR28/AM28)</f>
        <v>1</v>
      </c>
      <c r="BT28" s="69">
        <v>0</v>
      </c>
      <c r="BU28" s="80" t="s">
        <v>385</v>
      </c>
      <c r="BV28" s="69">
        <v>1</v>
      </c>
      <c r="BW28" s="61">
        <f t="shared" si="49"/>
        <v>1</v>
      </c>
      <c r="BX28" s="69">
        <v>0</v>
      </c>
      <c r="BY28" s="80" t="s">
        <v>385</v>
      </c>
      <c r="BZ28" s="69">
        <v>0</v>
      </c>
      <c r="CA28" s="80" t="s">
        <v>385</v>
      </c>
      <c r="CB28" s="69">
        <v>0</v>
      </c>
      <c r="CC28" s="80" t="s">
        <v>385</v>
      </c>
      <c r="CD28" s="69">
        <v>0</v>
      </c>
      <c r="CE28" s="80" t="s">
        <v>385</v>
      </c>
      <c r="CF28" s="81">
        <v>226982461</v>
      </c>
      <c r="CG28" s="81">
        <v>238331584</v>
      </c>
      <c r="CH28" s="81">
        <v>281010577</v>
      </c>
      <c r="CI28" s="81">
        <v>352510560</v>
      </c>
      <c r="CJ28" s="81">
        <v>299633976</v>
      </c>
      <c r="CK28" s="81">
        <v>283206860</v>
      </c>
      <c r="CL28" s="63">
        <f t="shared" si="41"/>
        <v>5.4572643918939338E-2</v>
      </c>
      <c r="CM28" s="63">
        <f t="shared" si="42"/>
        <v>-8.5551904691948427E-2</v>
      </c>
      <c r="CN28" s="81">
        <v>31010709856</v>
      </c>
      <c r="CO28" s="62">
        <v>361027822</v>
      </c>
      <c r="CP28" s="65">
        <v>77820962</v>
      </c>
      <c r="CQ28" s="54">
        <f t="shared" si="43"/>
        <v>0.21555391927661463</v>
      </c>
      <c r="CR28" s="82">
        <f t="shared" si="44"/>
        <v>9.1325500549676933E-3</v>
      </c>
      <c r="CS28" s="81">
        <f t="shared" si="45"/>
        <v>11328274.4</v>
      </c>
      <c r="CT28" s="81">
        <f t="shared" si="46"/>
        <v>137.26928745274111</v>
      </c>
      <c r="CU28" s="65">
        <v>138918759</v>
      </c>
      <c r="CV28" s="66">
        <f>(CU28/DK28)</f>
        <v>0.28168622963105172</v>
      </c>
      <c r="CW28" s="65">
        <v>3021654</v>
      </c>
      <c r="CX28" s="66">
        <f>(CW28/DK28)</f>
        <v>6.1270222152616976E-3</v>
      </c>
      <c r="CY28" s="65">
        <v>50444462</v>
      </c>
      <c r="CZ28" s="66">
        <f>(CY28/DK28)</f>
        <v>0.10228647598663664</v>
      </c>
      <c r="DA28" s="65">
        <v>103302346</v>
      </c>
      <c r="DB28" s="66">
        <f>(DA28/DK28)</f>
        <v>0.20946665926365174</v>
      </c>
      <c r="DC28" s="65">
        <v>197481221</v>
      </c>
      <c r="DD28" s="54">
        <f>(DC28/DK28)</f>
        <v>0.40043361290339824</v>
      </c>
      <c r="DE28" s="65">
        <v>0</v>
      </c>
      <c r="DF28" s="54">
        <f>(DE28/DK28)</f>
        <v>0</v>
      </c>
      <c r="DG28" s="65">
        <v>0</v>
      </c>
      <c r="DH28" s="66">
        <f>(DG28/DK28)</f>
        <v>0</v>
      </c>
      <c r="DI28" s="65">
        <v>299633976</v>
      </c>
      <c r="DJ28" s="65">
        <v>493535374</v>
      </c>
      <c r="DK28" s="65">
        <v>493168442</v>
      </c>
      <c r="DL28" s="54">
        <f t="shared" si="47"/>
        <v>0.64712754070319445</v>
      </c>
      <c r="DM28" s="67">
        <f t="shared" si="50"/>
        <v>0.6459029399256111</v>
      </c>
      <c r="DN28" s="65">
        <v>37655</v>
      </c>
      <c r="DO28" s="65" t="s">
        <v>386</v>
      </c>
      <c r="DP28" s="65">
        <v>27736.3</v>
      </c>
      <c r="DQ28" s="68" t="s">
        <v>387</v>
      </c>
      <c r="DR28" s="69">
        <v>70</v>
      </c>
      <c r="DS28" s="69" t="s">
        <v>405</v>
      </c>
      <c r="DT28" s="69" t="s">
        <v>406</v>
      </c>
      <c r="DU28" s="65">
        <v>16989393</v>
      </c>
      <c r="DV28" s="65">
        <v>270249</v>
      </c>
      <c r="DW28" s="65">
        <v>23702178</v>
      </c>
      <c r="DX28" s="65">
        <v>159583</v>
      </c>
      <c r="DY28" s="65">
        <v>0</v>
      </c>
      <c r="DZ28" s="65">
        <v>4046574</v>
      </c>
      <c r="EA28" s="65">
        <v>0</v>
      </c>
      <c r="EB28" s="65">
        <v>130000</v>
      </c>
      <c r="EC28" s="65">
        <v>9649304</v>
      </c>
      <c r="ED28" s="69" t="s">
        <v>388</v>
      </c>
      <c r="EE28" s="69" t="s">
        <v>636</v>
      </c>
      <c r="EF28" s="69" t="s">
        <v>637</v>
      </c>
      <c r="EG28" s="69" t="s">
        <v>638</v>
      </c>
      <c r="EH28" s="75" t="s">
        <v>639</v>
      </c>
      <c r="EI28" s="77">
        <v>2</v>
      </c>
      <c r="EJ28" s="47" t="s">
        <v>640</v>
      </c>
      <c r="EK28" s="79">
        <v>90</v>
      </c>
      <c r="EL28" s="69">
        <v>34</v>
      </c>
      <c r="EM28" s="69">
        <v>0</v>
      </c>
      <c r="EN28" s="69">
        <v>144</v>
      </c>
      <c r="EO28" s="69">
        <v>12</v>
      </c>
      <c r="EP28" s="69">
        <v>0</v>
      </c>
      <c r="EQ28" s="69">
        <v>11</v>
      </c>
      <c r="ER28" s="69">
        <v>10</v>
      </c>
      <c r="ES28" s="76">
        <v>25</v>
      </c>
      <c r="ET28" s="77">
        <v>145</v>
      </c>
      <c r="EU28" s="69">
        <v>128</v>
      </c>
      <c r="EV28" s="65">
        <v>200</v>
      </c>
      <c r="EW28" s="83">
        <f t="shared" si="39"/>
        <v>8</v>
      </c>
      <c r="EX28" s="69">
        <v>114</v>
      </c>
      <c r="EY28" s="69">
        <v>2</v>
      </c>
      <c r="EZ28" s="69" t="s">
        <v>391</v>
      </c>
    </row>
    <row r="29" spans="1:156" x14ac:dyDescent="0.25">
      <c r="A29" s="88">
        <v>23</v>
      </c>
      <c r="B29" s="46" t="s">
        <v>641</v>
      </c>
      <c r="C29" s="47"/>
      <c r="D29" s="48">
        <v>1664666.5529948301</v>
      </c>
      <c r="E29" s="48">
        <v>1140977</v>
      </c>
      <c r="F29" s="48">
        <v>1119970</v>
      </c>
      <c r="G29" s="65">
        <f t="shared" si="0"/>
        <v>66586.662119793196</v>
      </c>
      <c r="H29" s="76" t="s">
        <v>642</v>
      </c>
      <c r="I29" s="76" t="s">
        <v>395</v>
      </c>
      <c r="J29" s="74" t="s">
        <v>643</v>
      </c>
      <c r="K29" s="74" t="s">
        <v>644</v>
      </c>
      <c r="L29" s="69" t="s">
        <v>645</v>
      </c>
      <c r="M29" s="74" t="s">
        <v>646</v>
      </c>
      <c r="N29" s="69">
        <v>13604</v>
      </c>
      <c r="O29" s="75" t="s">
        <v>647</v>
      </c>
      <c r="P29" s="75" t="s">
        <v>648</v>
      </c>
      <c r="Q29" s="76">
        <v>25</v>
      </c>
      <c r="R29" s="76">
        <v>15</v>
      </c>
      <c r="S29" s="66">
        <f t="shared" si="1"/>
        <v>0.6</v>
      </c>
      <c r="T29" s="76">
        <v>10</v>
      </c>
      <c r="U29" s="66">
        <f t="shared" si="2"/>
        <v>0.4</v>
      </c>
      <c r="V29" s="77">
        <v>52</v>
      </c>
      <c r="W29" s="69">
        <v>7</v>
      </c>
      <c r="X29" s="75" t="s">
        <v>379</v>
      </c>
      <c r="Y29" s="56" t="s">
        <v>649</v>
      </c>
      <c r="Z29" s="66">
        <f>(6/25)</f>
        <v>0.24</v>
      </c>
      <c r="AA29" s="56" t="s">
        <v>381</v>
      </c>
      <c r="AB29" s="58" t="s">
        <v>382</v>
      </c>
      <c r="AC29" s="78">
        <v>164</v>
      </c>
      <c r="AD29" s="74" t="s">
        <v>650</v>
      </c>
      <c r="AE29" s="69">
        <v>6</v>
      </c>
      <c r="AF29" s="54">
        <f t="shared" si="3"/>
        <v>0.24</v>
      </c>
      <c r="AG29" s="69">
        <v>6</v>
      </c>
      <c r="AH29" s="54">
        <f t="shared" si="4"/>
        <v>0.24</v>
      </c>
      <c r="AI29" s="69">
        <v>3</v>
      </c>
      <c r="AJ29" s="54">
        <f t="shared" si="5"/>
        <v>0.12</v>
      </c>
      <c r="AK29" s="69">
        <v>5</v>
      </c>
      <c r="AL29" s="54">
        <f t="shared" si="6"/>
        <v>0.2</v>
      </c>
      <c r="AM29" s="69">
        <v>1</v>
      </c>
      <c r="AN29" s="54">
        <f t="shared" si="7"/>
        <v>0.04</v>
      </c>
      <c r="AO29" s="69">
        <v>0</v>
      </c>
      <c r="AP29" s="54">
        <f t="shared" si="8"/>
        <v>0</v>
      </c>
      <c r="AQ29" s="69">
        <v>1</v>
      </c>
      <c r="AR29" s="54">
        <f t="shared" si="9"/>
        <v>0.04</v>
      </c>
      <c r="AS29" s="69">
        <v>0</v>
      </c>
      <c r="AT29" s="54">
        <f t="shared" si="10"/>
        <v>0</v>
      </c>
      <c r="AU29" s="69">
        <v>1</v>
      </c>
      <c r="AV29" s="54">
        <f t="shared" si="11"/>
        <v>0.04</v>
      </c>
      <c r="AW29" s="69">
        <v>0</v>
      </c>
      <c r="AX29" s="54">
        <f t="shared" si="12"/>
        <v>0</v>
      </c>
      <c r="AY29" s="69">
        <v>2</v>
      </c>
      <c r="AZ29" s="54">
        <f t="shared" si="13"/>
        <v>0.08</v>
      </c>
      <c r="BA29" s="76">
        <v>6</v>
      </c>
      <c r="BB29" s="79">
        <v>57</v>
      </c>
      <c r="BC29" s="50">
        <v>2016</v>
      </c>
      <c r="BD29" s="69">
        <v>14</v>
      </c>
      <c r="BE29" s="54">
        <f t="shared" si="14"/>
        <v>0.56000000000000005</v>
      </c>
      <c r="BF29" s="69">
        <v>11</v>
      </c>
      <c r="BG29" s="54">
        <f t="shared" si="15"/>
        <v>0.44</v>
      </c>
      <c r="BH29" s="56" t="s">
        <v>384</v>
      </c>
      <c r="BI29" s="69" t="s">
        <v>384</v>
      </c>
      <c r="BJ29" s="69">
        <v>3</v>
      </c>
      <c r="BK29" s="61">
        <f t="shared" si="16"/>
        <v>0.5</v>
      </c>
      <c r="BL29" s="69">
        <v>3</v>
      </c>
      <c r="BM29" s="61">
        <f t="shared" si="17"/>
        <v>0.5</v>
      </c>
      <c r="BN29" s="69">
        <v>1</v>
      </c>
      <c r="BO29" s="61">
        <f t="shared" si="48"/>
        <v>0.33333333333333331</v>
      </c>
      <c r="BP29" s="69">
        <v>3</v>
      </c>
      <c r="BQ29" s="61">
        <f t="shared" si="26"/>
        <v>0.6</v>
      </c>
      <c r="BR29" s="69">
        <v>1</v>
      </c>
      <c r="BS29" s="61">
        <f t="shared" si="51"/>
        <v>1</v>
      </c>
      <c r="BT29" s="69">
        <v>0</v>
      </c>
      <c r="BU29" s="80" t="s">
        <v>385</v>
      </c>
      <c r="BV29" s="69">
        <v>0</v>
      </c>
      <c r="BW29" s="61">
        <f t="shared" si="49"/>
        <v>0</v>
      </c>
      <c r="BX29" s="69">
        <v>0</v>
      </c>
      <c r="BY29" s="80" t="s">
        <v>385</v>
      </c>
      <c r="BZ29" s="69">
        <v>0</v>
      </c>
      <c r="CA29" s="61">
        <f>(BZ29/AU29)</f>
        <v>0</v>
      </c>
      <c r="CB29" s="69">
        <v>0</v>
      </c>
      <c r="CC29" s="80" t="s">
        <v>385</v>
      </c>
      <c r="CD29" s="69">
        <v>0</v>
      </c>
      <c r="CE29" s="80">
        <f>(CD29/AY29)</f>
        <v>0</v>
      </c>
      <c r="CF29" s="81">
        <v>317138239</v>
      </c>
      <c r="CG29" s="81">
        <v>338941446</v>
      </c>
      <c r="CH29" s="81">
        <v>338941446</v>
      </c>
      <c r="CI29" s="81">
        <v>340767863</v>
      </c>
      <c r="CJ29" s="81">
        <v>340767863</v>
      </c>
      <c r="CK29" s="81">
        <v>435872332</v>
      </c>
      <c r="CL29" s="63">
        <f t="shared" si="41"/>
        <v>0.1616511444825528</v>
      </c>
      <c r="CM29" s="63">
        <f t="shared" si="42"/>
        <v>0.23750516229391785</v>
      </c>
      <c r="CN29" s="81">
        <v>26416504961</v>
      </c>
      <c r="CO29" s="62">
        <v>546029500</v>
      </c>
      <c r="CP29" s="65">
        <v>110157168</v>
      </c>
      <c r="CQ29" s="54">
        <f t="shared" si="43"/>
        <v>0.20174215495682926</v>
      </c>
      <c r="CR29" s="82">
        <f t="shared" si="44"/>
        <v>1.6500000005432211E-2</v>
      </c>
      <c r="CS29" s="81">
        <f t="shared" si="45"/>
        <v>17434893.280000001</v>
      </c>
      <c r="CT29" s="81">
        <f t="shared" si="46"/>
        <v>261.83762220478377</v>
      </c>
      <c r="CU29" s="65">
        <v>232444491.66999999</v>
      </c>
      <c r="CV29" s="66">
        <f>(CU29/DK29)</f>
        <v>0.65632381613312363</v>
      </c>
      <c r="CW29" s="65">
        <v>19162412.75</v>
      </c>
      <c r="CX29" s="66">
        <f>(CW29/DK29)</f>
        <v>5.4106456866498495E-2</v>
      </c>
      <c r="CY29" s="65">
        <v>43980615.200000003</v>
      </c>
      <c r="CZ29" s="66">
        <f>(CY29/DK29)</f>
        <v>0.12418244457660313</v>
      </c>
      <c r="DA29" s="65">
        <v>55844228.32</v>
      </c>
      <c r="DB29" s="66">
        <f>(DA29/DK29)</f>
        <v>0.15768021335616902</v>
      </c>
      <c r="DC29" s="65">
        <v>2729545.55</v>
      </c>
      <c r="DD29" s="54">
        <f>(DC29/DK29)</f>
        <v>7.7070690676056906E-3</v>
      </c>
      <c r="DE29" s="65">
        <v>0</v>
      </c>
      <c r="DF29" s="54">
        <f>(DE29/DK29)</f>
        <v>0</v>
      </c>
      <c r="DG29" s="65">
        <v>0</v>
      </c>
      <c r="DH29" s="66">
        <f>(DG29/DK29)</f>
        <v>0</v>
      </c>
      <c r="DI29" s="65">
        <v>340767863</v>
      </c>
      <c r="DJ29" s="65">
        <v>354070798.06999999</v>
      </c>
      <c r="DK29" s="65">
        <v>354161293.49000001</v>
      </c>
      <c r="DL29" s="54">
        <f t="shared" si="47"/>
        <v>3.9038115134701012E-2</v>
      </c>
      <c r="DM29" s="67">
        <f t="shared" si="50"/>
        <v>3.9303678381197527E-2</v>
      </c>
      <c r="DN29" s="65">
        <v>65859.28</v>
      </c>
      <c r="DO29" s="65" t="s">
        <v>386</v>
      </c>
      <c r="DP29" s="65">
        <v>52127.66</v>
      </c>
      <c r="DQ29" s="68" t="s">
        <v>387</v>
      </c>
      <c r="DR29" s="69">
        <v>45</v>
      </c>
      <c r="DS29" s="69" t="s">
        <v>405</v>
      </c>
      <c r="DT29" s="69" t="s">
        <v>406</v>
      </c>
      <c r="DU29" s="65">
        <v>43249464.460000001</v>
      </c>
      <c r="DV29" s="65">
        <v>10833237.76</v>
      </c>
      <c r="DW29" s="65">
        <v>16764228.9</v>
      </c>
      <c r="DX29" s="65">
        <v>5508506.5700000003</v>
      </c>
      <c r="DY29" s="65">
        <v>2552812.23</v>
      </c>
      <c r="DZ29" s="65">
        <v>5552307.0199999996</v>
      </c>
      <c r="EA29" s="65">
        <v>0</v>
      </c>
      <c r="EB29" s="65">
        <v>55844228.32</v>
      </c>
      <c r="EC29" s="65">
        <v>0</v>
      </c>
      <c r="ED29" s="69" t="s">
        <v>409</v>
      </c>
      <c r="EE29" s="69" t="s">
        <v>409</v>
      </c>
      <c r="EF29" s="69" t="s">
        <v>409</v>
      </c>
      <c r="EG29" s="69" t="s">
        <v>409</v>
      </c>
      <c r="EH29" s="75" t="s">
        <v>651</v>
      </c>
      <c r="EI29" s="77">
        <v>61</v>
      </c>
      <c r="EJ29" s="47" t="s">
        <v>423</v>
      </c>
      <c r="EK29" s="79">
        <v>29</v>
      </c>
      <c r="EL29" s="69">
        <v>78</v>
      </c>
      <c r="EM29" s="69">
        <v>0</v>
      </c>
      <c r="EN29" s="69">
        <v>7</v>
      </c>
      <c r="EO29" s="69">
        <v>4</v>
      </c>
      <c r="EP29" s="69">
        <v>0</v>
      </c>
      <c r="EQ29" s="69">
        <v>27</v>
      </c>
      <c r="ER29" s="69">
        <v>6</v>
      </c>
      <c r="ES29" s="76">
        <v>26</v>
      </c>
      <c r="ET29" s="77">
        <v>35</v>
      </c>
      <c r="EU29" s="69">
        <v>125</v>
      </c>
      <c r="EV29" s="65">
        <v>444</v>
      </c>
      <c r="EW29" s="83">
        <f t="shared" si="39"/>
        <v>17.760000000000002</v>
      </c>
      <c r="EX29" s="69">
        <v>258</v>
      </c>
      <c r="EY29" s="69">
        <v>7</v>
      </c>
      <c r="EZ29" s="69" t="s">
        <v>391</v>
      </c>
    </row>
    <row r="30" spans="1:156" x14ac:dyDescent="0.25">
      <c r="A30" s="88">
        <v>24</v>
      </c>
      <c r="B30" s="46" t="s">
        <v>652</v>
      </c>
      <c r="C30" s="47"/>
      <c r="D30" s="48">
        <v>2801839.3670041701</v>
      </c>
      <c r="E30" s="48">
        <v>1918252</v>
      </c>
      <c r="F30" s="48">
        <v>1883411</v>
      </c>
      <c r="G30" s="65">
        <f t="shared" si="0"/>
        <v>103771.82840756186</v>
      </c>
      <c r="H30" s="76" t="s">
        <v>527</v>
      </c>
      <c r="I30" s="76" t="s">
        <v>416</v>
      </c>
      <c r="J30" s="74" t="s">
        <v>653</v>
      </c>
      <c r="K30" s="74" t="s">
        <v>654</v>
      </c>
      <c r="L30" s="69">
        <v>9117</v>
      </c>
      <c r="M30" s="74" t="s">
        <v>655</v>
      </c>
      <c r="N30" s="69">
        <v>10541</v>
      </c>
      <c r="O30" s="75" t="s">
        <v>656</v>
      </c>
      <c r="P30" s="75" t="s">
        <v>657</v>
      </c>
      <c r="Q30" s="76">
        <v>27</v>
      </c>
      <c r="R30" s="76">
        <v>15</v>
      </c>
      <c r="S30" s="66">
        <f t="shared" si="1"/>
        <v>0.55555555555555558</v>
      </c>
      <c r="T30" s="76">
        <v>12</v>
      </c>
      <c r="U30" s="66">
        <f t="shared" si="2"/>
        <v>0.44444444444444442</v>
      </c>
      <c r="V30" s="77">
        <v>42</v>
      </c>
      <c r="W30" s="69">
        <v>9</v>
      </c>
      <c r="X30" s="75" t="s">
        <v>658</v>
      </c>
      <c r="Y30" s="56" t="s">
        <v>433</v>
      </c>
      <c r="Z30" s="66">
        <f>(8/27)</f>
        <v>0.29629629629629628</v>
      </c>
      <c r="AA30" s="56" t="s">
        <v>381</v>
      </c>
      <c r="AB30" s="58" t="s">
        <v>382</v>
      </c>
      <c r="AC30" s="78">
        <v>138</v>
      </c>
      <c r="AD30" s="74" t="s">
        <v>659</v>
      </c>
      <c r="AE30" s="69">
        <v>8</v>
      </c>
      <c r="AF30" s="54">
        <f t="shared" si="3"/>
        <v>0.29629629629629628</v>
      </c>
      <c r="AG30" s="69">
        <v>7</v>
      </c>
      <c r="AH30" s="54">
        <f t="shared" si="4"/>
        <v>0.25925925925925924</v>
      </c>
      <c r="AI30" s="69">
        <v>4</v>
      </c>
      <c r="AJ30" s="54">
        <f t="shared" si="5"/>
        <v>0.14814814814814814</v>
      </c>
      <c r="AK30" s="69">
        <v>2</v>
      </c>
      <c r="AL30" s="54">
        <f t="shared" si="6"/>
        <v>7.407407407407407E-2</v>
      </c>
      <c r="AM30" s="69">
        <v>1</v>
      </c>
      <c r="AN30" s="54">
        <f t="shared" si="7"/>
        <v>3.7037037037037035E-2</v>
      </c>
      <c r="AO30" s="69">
        <v>1</v>
      </c>
      <c r="AP30" s="54">
        <f t="shared" si="8"/>
        <v>3.7037037037037035E-2</v>
      </c>
      <c r="AQ30" s="69">
        <v>2</v>
      </c>
      <c r="AR30" s="54">
        <f t="shared" si="9"/>
        <v>7.407407407407407E-2</v>
      </c>
      <c r="AS30" s="69">
        <v>1</v>
      </c>
      <c r="AT30" s="54">
        <f t="shared" si="10"/>
        <v>3.7037037037037035E-2</v>
      </c>
      <c r="AU30" s="69">
        <v>0</v>
      </c>
      <c r="AV30" s="54">
        <f t="shared" si="11"/>
        <v>0</v>
      </c>
      <c r="AW30" s="69">
        <v>1</v>
      </c>
      <c r="AX30" s="54">
        <f t="shared" si="12"/>
        <v>3.7037037037037035E-2</v>
      </c>
      <c r="AY30" s="69">
        <v>0</v>
      </c>
      <c r="AZ30" s="54">
        <f t="shared" si="13"/>
        <v>0</v>
      </c>
      <c r="BA30" s="76">
        <v>12</v>
      </c>
      <c r="BB30" s="79">
        <v>48</v>
      </c>
      <c r="BC30" s="50">
        <v>2015</v>
      </c>
      <c r="BD30" s="69">
        <v>18</v>
      </c>
      <c r="BE30" s="54">
        <f t="shared" si="14"/>
        <v>0.66666666666666663</v>
      </c>
      <c r="BF30" s="69">
        <v>9</v>
      </c>
      <c r="BG30" s="54">
        <f t="shared" si="15"/>
        <v>0.33333333333333331</v>
      </c>
      <c r="BH30" s="56" t="s">
        <v>384</v>
      </c>
      <c r="BI30" s="69" t="s">
        <v>384</v>
      </c>
      <c r="BJ30" s="69">
        <v>3</v>
      </c>
      <c r="BK30" s="61">
        <f t="shared" si="16"/>
        <v>0.375</v>
      </c>
      <c r="BL30" s="69">
        <v>2</v>
      </c>
      <c r="BM30" s="61">
        <f t="shared" si="17"/>
        <v>0.2857142857142857</v>
      </c>
      <c r="BN30" s="69">
        <v>2</v>
      </c>
      <c r="BO30" s="61">
        <f t="shared" si="48"/>
        <v>0.5</v>
      </c>
      <c r="BP30" s="69">
        <v>0</v>
      </c>
      <c r="BQ30" s="61">
        <f t="shared" si="26"/>
        <v>0</v>
      </c>
      <c r="BR30" s="69">
        <v>0</v>
      </c>
      <c r="BS30" s="61">
        <f t="shared" si="51"/>
        <v>0</v>
      </c>
      <c r="BT30" s="69">
        <v>1</v>
      </c>
      <c r="BU30" s="80">
        <f>(BT30/AO30)</f>
        <v>1</v>
      </c>
      <c r="BV30" s="69">
        <v>1</v>
      </c>
      <c r="BW30" s="61">
        <f t="shared" si="49"/>
        <v>0.5</v>
      </c>
      <c r="BX30" s="69">
        <v>0</v>
      </c>
      <c r="BY30" s="61">
        <f>(BX30/AS30)</f>
        <v>0</v>
      </c>
      <c r="BZ30" s="69">
        <v>0</v>
      </c>
      <c r="CA30" s="80" t="s">
        <v>385</v>
      </c>
      <c r="CB30" s="69">
        <v>0</v>
      </c>
      <c r="CC30" s="80">
        <f>(CB30/AW30)</f>
        <v>0</v>
      </c>
      <c r="CD30" s="69">
        <v>0</v>
      </c>
      <c r="CE30" s="80" t="s">
        <v>385</v>
      </c>
      <c r="CF30" s="81">
        <v>227840771</v>
      </c>
      <c r="CG30" s="81">
        <v>243614841</v>
      </c>
      <c r="CH30" s="81">
        <v>251386404</v>
      </c>
      <c r="CI30" s="81">
        <v>259361797</v>
      </c>
      <c r="CJ30" s="81">
        <v>283517123</v>
      </c>
      <c r="CK30" s="81">
        <v>293068050</v>
      </c>
      <c r="CL30" s="63">
        <f t="shared" si="41"/>
        <v>8.7181530891679571E-2</v>
      </c>
      <c r="CM30" s="63">
        <f t="shared" si="42"/>
        <v>8.1812870222490322E-5</v>
      </c>
      <c r="CN30" s="81">
        <v>41580892804</v>
      </c>
      <c r="CO30" s="62">
        <v>508717382</v>
      </c>
      <c r="CP30" s="65">
        <v>215649332</v>
      </c>
      <c r="CQ30" s="54">
        <f t="shared" si="43"/>
        <v>0.42390792929501275</v>
      </c>
      <c r="CR30" s="82">
        <f t="shared" si="44"/>
        <v>7.0481423133802318E-3</v>
      </c>
      <c r="CS30" s="81">
        <f t="shared" si="45"/>
        <v>10854372.222222222</v>
      </c>
      <c r="CT30" s="81">
        <f t="shared" si="46"/>
        <v>104.59844823772291</v>
      </c>
      <c r="CU30" s="65">
        <v>212075889.47999999</v>
      </c>
      <c r="CV30" s="66">
        <f>(CU30/DK30)</f>
        <v>0.73148411285169179</v>
      </c>
      <c r="CW30" s="65">
        <v>3809813.42</v>
      </c>
      <c r="CX30" s="66">
        <f>(CW30/DK30)</f>
        <v>1.3140663922204053E-2</v>
      </c>
      <c r="CY30" s="65">
        <v>63203822.869999997</v>
      </c>
      <c r="CZ30" s="66">
        <f>(CY30/DK30)</f>
        <v>0.21800022819311304</v>
      </c>
      <c r="DA30" s="65">
        <v>215000</v>
      </c>
      <c r="DB30" s="66">
        <f>(DA30/DK30)</f>
        <v>7.415698439305386E-4</v>
      </c>
      <c r="DC30" s="65">
        <v>5405503.5</v>
      </c>
      <c r="DD30" s="54">
        <f>(DC30/DK30)</f>
        <v>1.8644457613306884E-2</v>
      </c>
      <c r="DE30" s="65">
        <v>0</v>
      </c>
      <c r="DF30" s="54">
        <f>(DE30/DK30)</f>
        <v>0</v>
      </c>
      <c r="DG30" s="65">
        <v>5215460.68</v>
      </c>
      <c r="DH30" s="66">
        <f>(DG30/DK30)</f>
        <v>1.7988969127876561E-2</v>
      </c>
      <c r="DI30" s="65">
        <v>283517123</v>
      </c>
      <c r="DJ30" s="65">
        <v>289925489.5</v>
      </c>
      <c r="DK30" s="65">
        <v>289925489.5</v>
      </c>
      <c r="DL30" s="54">
        <f t="shared" si="47"/>
        <v>2.2603102176654177E-2</v>
      </c>
      <c r="DM30" s="67">
        <f t="shared" si="50"/>
        <v>2.2603102176654177E-2</v>
      </c>
      <c r="DN30" s="65" t="s">
        <v>404</v>
      </c>
      <c r="DO30" s="65" t="s">
        <v>404</v>
      </c>
      <c r="DP30" s="65" t="s">
        <v>404</v>
      </c>
      <c r="DQ30" s="68" t="s">
        <v>404</v>
      </c>
      <c r="DR30" s="69">
        <v>90</v>
      </c>
      <c r="DS30" s="69" t="s">
        <v>388</v>
      </c>
      <c r="DT30" s="69" t="s">
        <v>461</v>
      </c>
      <c r="DU30" s="65">
        <v>24891416.640000001</v>
      </c>
      <c r="DV30" s="65">
        <v>127776.03</v>
      </c>
      <c r="DW30" s="65">
        <v>11037056.050000001</v>
      </c>
      <c r="DX30" s="65">
        <v>231404.23</v>
      </c>
      <c r="DY30" s="65">
        <v>1088040.8899999999</v>
      </c>
      <c r="DZ30" s="65">
        <v>42213669.869999997</v>
      </c>
      <c r="EA30" s="65">
        <v>0</v>
      </c>
      <c r="EB30" s="65">
        <v>0</v>
      </c>
      <c r="EC30" s="65">
        <v>0</v>
      </c>
      <c r="ED30" s="69" t="s">
        <v>409</v>
      </c>
      <c r="EE30" s="69" t="s">
        <v>660</v>
      </c>
      <c r="EF30" s="69" t="s">
        <v>660</v>
      </c>
      <c r="EG30" s="69" t="s">
        <v>409</v>
      </c>
      <c r="EH30" s="75" t="s">
        <v>661</v>
      </c>
      <c r="EI30" s="77">
        <v>52</v>
      </c>
      <c r="EJ30" s="47" t="s">
        <v>390</v>
      </c>
      <c r="EK30" s="79">
        <v>38</v>
      </c>
      <c r="EL30" s="69">
        <v>78</v>
      </c>
      <c r="EM30" s="69">
        <v>0</v>
      </c>
      <c r="EN30" s="69">
        <v>502</v>
      </c>
      <c r="EO30" s="69">
        <v>20</v>
      </c>
      <c r="EP30" s="69">
        <v>16</v>
      </c>
      <c r="EQ30" s="69">
        <v>11</v>
      </c>
      <c r="ER30" s="69">
        <v>8</v>
      </c>
      <c r="ES30" s="76">
        <v>21</v>
      </c>
      <c r="ET30" s="77">
        <v>98</v>
      </c>
      <c r="EU30" s="69">
        <v>290</v>
      </c>
      <c r="EV30" s="65">
        <v>396</v>
      </c>
      <c r="EW30" s="83">
        <f t="shared" si="39"/>
        <v>14.666666666666666</v>
      </c>
      <c r="EX30" s="69">
        <v>266</v>
      </c>
      <c r="EY30" s="69">
        <v>3</v>
      </c>
      <c r="EZ30" s="69" t="s">
        <v>391</v>
      </c>
    </row>
    <row r="31" spans="1:156" x14ac:dyDescent="0.25">
      <c r="A31" s="88">
        <v>25</v>
      </c>
      <c r="B31" s="46" t="s">
        <v>662</v>
      </c>
      <c r="C31" s="47"/>
      <c r="D31" s="48">
        <v>3034942.3178529302</v>
      </c>
      <c r="E31" s="48">
        <v>2073656</v>
      </c>
      <c r="F31" s="48">
        <v>2046857</v>
      </c>
      <c r="G31" s="65">
        <f t="shared" si="0"/>
        <v>75873.557946323257</v>
      </c>
      <c r="H31" s="76" t="s">
        <v>427</v>
      </c>
      <c r="I31" s="76" t="s">
        <v>373</v>
      </c>
      <c r="J31" s="74" t="s">
        <v>663</v>
      </c>
      <c r="K31" s="74" t="s">
        <v>664</v>
      </c>
      <c r="L31" s="69">
        <v>1802</v>
      </c>
      <c r="M31" s="74" t="s">
        <v>665</v>
      </c>
      <c r="N31" s="69">
        <v>4083</v>
      </c>
      <c r="O31" s="75" t="s">
        <v>666</v>
      </c>
      <c r="P31" s="75" t="s">
        <v>667</v>
      </c>
      <c r="Q31" s="76">
        <v>40</v>
      </c>
      <c r="R31" s="76">
        <v>24</v>
      </c>
      <c r="S31" s="66">
        <f t="shared" si="1"/>
        <v>0.6</v>
      </c>
      <c r="T31" s="76">
        <v>16</v>
      </c>
      <c r="U31" s="66">
        <f t="shared" si="2"/>
        <v>0.4</v>
      </c>
      <c r="V31" s="77">
        <v>24</v>
      </c>
      <c r="W31" s="69">
        <v>7</v>
      </c>
      <c r="X31" s="75" t="s">
        <v>668</v>
      </c>
      <c r="Y31" s="56" t="s">
        <v>433</v>
      </c>
      <c r="Z31" s="66">
        <f>(21/40)</f>
        <v>0.52500000000000002</v>
      </c>
      <c r="AA31" s="56" t="s">
        <v>401</v>
      </c>
      <c r="AB31" s="58" t="s">
        <v>382</v>
      </c>
      <c r="AC31" s="78">
        <v>159</v>
      </c>
      <c r="AD31" s="74" t="s">
        <v>669</v>
      </c>
      <c r="AE31" s="69">
        <v>21</v>
      </c>
      <c r="AF31" s="54">
        <f t="shared" si="3"/>
        <v>0.52500000000000002</v>
      </c>
      <c r="AG31" s="69">
        <v>7</v>
      </c>
      <c r="AH31" s="54">
        <f t="shared" si="4"/>
        <v>0.17499999999999999</v>
      </c>
      <c r="AI31" s="69">
        <v>1</v>
      </c>
      <c r="AJ31" s="54">
        <f t="shared" si="5"/>
        <v>2.5000000000000001E-2</v>
      </c>
      <c r="AK31" s="69">
        <v>1</v>
      </c>
      <c r="AL31" s="54">
        <f t="shared" si="6"/>
        <v>2.5000000000000001E-2</v>
      </c>
      <c r="AM31" s="69">
        <v>2</v>
      </c>
      <c r="AN31" s="54">
        <f t="shared" si="7"/>
        <v>0.05</v>
      </c>
      <c r="AO31" s="69">
        <v>0</v>
      </c>
      <c r="AP31" s="54">
        <f t="shared" si="8"/>
        <v>0</v>
      </c>
      <c r="AQ31" s="69">
        <v>2</v>
      </c>
      <c r="AR31" s="54">
        <f t="shared" si="9"/>
        <v>0.05</v>
      </c>
      <c r="AS31" s="69">
        <v>0</v>
      </c>
      <c r="AT31" s="54">
        <f t="shared" si="10"/>
        <v>0</v>
      </c>
      <c r="AU31" s="69">
        <v>0</v>
      </c>
      <c r="AV31" s="54">
        <f t="shared" si="11"/>
        <v>0</v>
      </c>
      <c r="AW31" s="69">
        <v>6</v>
      </c>
      <c r="AX31" s="54">
        <f t="shared" si="12"/>
        <v>0.15</v>
      </c>
      <c r="AY31" s="69">
        <v>0</v>
      </c>
      <c r="AZ31" s="54">
        <f t="shared" si="13"/>
        <v>0</v>
      </c>
      <c r="BA31" s="76">
        <v>12</v>
      </c>
      <c r="BB31" s="79" t="s">
        <v>670</v>
      </c>
      <c r="BC31" s="50">
        <v>2016</v>
      </c>
      <c r="BD31" s="69">
        <v>22</v>
      </c>
      <c r="BE31" s="54">
        <f t="shared" si="14"/>
        <v>0.55000000000000004</v>
      </c>
      <c r="BF31" s="69">
        <v>18</v>
      </c>
      <c r="BG31" s="54">
        <f t="shared" si="15"/>
        <v>0.45</v>
      </c>
      <c r="BH31" s="56" t="s">
        <v>384</v>
      </c>
      <c r="BI31" s="69" t="s">
        <v>403</v>
      </c>
      <c r="BJ31" s="69">
        <v>11</v>
      </c>
      <c r="BK31" s="61">
        <f t="shared" si="16"/>
        <v>0.52380952380952384</v>
      </c>
      <c r="BL31" s="69">
        <v>3</v>
      </c>
      <c r="BM31" s="61">
        <f t="shared" si="17"/>
        <v>0.42857142857142855</v>
      </c>
      <c r="BN31" s="69">
        <v>0</v>
      </c>
      <c r="BO31" s="61">
        <f t="shared" si="48"/>
        <v>0</v>
      </c>
      <c r="BP31" s="69">
        <v>0</v>
      </c>
      <c r="BQ31" s="61">
        <f t="shared" si="26"/>
        <v>0</v>
      </c>
      <c r="BR31" s="69">
        <v>1</v>
      </c>
      <c r="BS31" s="61">
        <f t="shared" si="51"/>
        <v>0.5</v>
      </c>
      <c r="BT31" s="69">
        <v>0</v>
      </c>
      <c r="BU31" s="80" t="s">
        <v>385</v>
      </c>
      <c r="BV31" s="69">
        <v>0</v>
      </c>
      <c r="BW31" s="61">
        <f t="shared" si="49"/>
        <v>0</v>
      </c>
      <c r="BX31" s="69">
        <v>0</v>
      </c>
      <c r="BY31" s="80" t="s">
        <v>385</v>
      </c>
      <c r="BZ31" s="69">
        <v>0</v>
      </c>
      <c r="CA31" s="80" t="s">
        <v>385</v>
      </c>
      <c r="CB31" s="69">
        <v>3</v>
      </c>
      <c r="CC31" s="80">
        <f>(CB31/AW31)</f>
        <v>0.5</v>
      </c>
      <c r="CD31" s="69">
        <v>0</v>
      </c>
      <c r="CE31" s="80" t="s">
        <v>385</v>
      </c>
      <c r="CF31" s="81">
        <v>247484287</v>
      </c>
      <c r="CG31" s="81">
        <v>247356797</v>
      </c>
      <c r="CH31" s="81">
        <v>273014624</v>
      </c>
      <c r="CI31" s="81">
        <v>290453155</v>
      </c>
      <c r="CJ31" s="81">
        <v>292453155</v>
      </c>
      <c r="CK31" s="81">
        <v>292453155</v>
      </c>
      <c r="CL31" s="63">
        <f t="shared" si="41"/>
        <v>-1.2110856707175596E-3</v>
      </c>
      <c r="CM31" s="63">
        <f t="shared" si="42"/>
        <v>-3.2510304860629363E-2</v>
      </c>
      <c r="CN31" s="81">
        <v>47983616386</v>
      </c>
      <c r="CO31" s="62">
        <v>383911815</v>
      </c>
      <c r="CP31" s="65">
        <v>91458660</v>
      </c>
      <c r="CQ31" s="54">
        <f t="shared" si="43"/>
        <v>0.23822830250743912</v>
      </c>
      <c r="CR31" s="82">
        <f t="shared" si="44"/>
        <v>6.0948543904524874E-3</v>
      </c>
      <c r="CS31" s="81">
        <f t="shared" si="45"/>
        <v>7311328.875</v>
      </c>
      <c r="CT31" s="81">
        <f t="shared" si="46"/>
        <v>96.362014289252116</v>
      </c>
      <c r="CU31" s="65">
        <v>166591303.47</v>
      </c>
      <c r="CV31" s="66">
        <f>(CU31/DK31)</f>
        <v>0.56807264353334985</v>
      </c>
      <c r="CW31" s="65">
        <v>24694433.41</v>
      </c>
      <c r="CX31" s="66">
        <f>(CW31/DK31)</f>
        <v>8.4207469271066718E-2</v>
      </c>
      <c r="CY31" s="65">
        <v>65713320.390000001</v>
      </c>
      <c r="CZ31" s="66">
        <f>(CY31/DK31)</f>
        <v>0.22408096252169435</v>
      </c>
      <c r="DA31" s="65">
        <v>33079129.739999998</v>
      </c>
      <c r="DB31" s="66">
        <f>(DA31/DK31)</f>
        <v>0.11279909746650385</v>
      </c>
      <c r="DC31" s="65">
        <v>3178855.67</v>
      </c>
      <c r="DD31" s="54">
        <f>(DC31/DK31)</f>
        <v>1.0839827207385244E-2</v>
      </c>
      <c r="DE31" s="65">
        <v>0</v>
      </c>
      <c r="DF31" s="54">
        <f>(DE31/DK31)</f>
        <v>0</v>
      </c>
      <c r="DG31" s="65">
        <v>0</v>
      </c>
      <c r="DH31" s="66">
        <f>(DG31/DK31)</f>
        <v>0</v>
      </c>
      <c r="DI31" s="65">
        <v>299000860</v>
      </c>
      <c r="DJ31" s="65">
        <v>295399060</v>
      </c>
      <c r="DK31" s="65">
        <v>293257042.68000001</v>
      </c>
      <c r="DL31" s="54">
        <f t="shared" si="47"/>
        <v>-1.2046119198453109E-2</v>
      </c>
      <c r="DM31" s="67">
        <f t="shared" si="50"/>
        <v>-1.9210036118290752E-2</v>
      </c>
      <c r="DN31" s="65">
        <v>52369.26</v>
      </c>
      <c r="DO31" s="65" t="s">
        <v>386</v>
      </c>
      <c r="DP31" s="65">
        <v>42431.92</v>
      </c>
      <c r="DQ31" s="68" t="s">
        <v>387</v>
      </c>
      <c r="DR31" s="69">
        <v>60</v>
      </c>
      <c r="DS31" s="69" t="s">
        <v>671</v>
      </c>
      <c r="DT31" s="69" t="s">
        <v>461</v>
      </c>
      <c r="DU31" s="65">
        <v>51711365.539999999</v>
      </c>
      <c r="DV31" s="65">
        <v>9871231.4800000004</v>
      </c>
      <c r="DW31" s="65">
        <v>2170175.6</v>
      </c>
      <c r="DX31" s="65">
        <v>9968385.3800000008</v>
      </c>
      <c r="DY31" s="65">
        <v>1391583.83</v>
      </c>
      <c r="DZ31" s="65">
        <v>16267763.48</v>
      </c>
      <c r="EA31" s="65">
        <v>0</v>
      </c>
      <c r="EB31" s="65">
        <v>33079129.739999998</v>
      </c>
      <c r="EC31" s="65">
        <v>0</v>
      </c>
      <c r="ED31" s="69" t="s">
        <v>672</v>
      </c>
      <c r="EE31" s="69" t="s">
        <v>409</v>
      </c>
      <c r="EF31" s="69" t="s">
        <v>409</v>
      </c>
      <c r="EG31" s="69" t="s">
        <v>409</v>
      </c>
      <c r="EH31" s="75" t="s">
        <v>673</v>
      </c>
      <c r="EI31" s="77">
        <v>36</v>
      </c>
      <c r="EJ31" s="47" t="s">
        <v>423</v>
      </c>
      <c r="EK31" s="79">
        <v>112</v>
      </c>
      <c r="EL31" s="69">
        <v>90</v>
      </c>
      <c r="EM31" s="69">
        <v>0</v>
      </c>
      <c r="EN31" s="69">
        <v>159</v>
      </c>
      <c r="EO31" s="69">
        <v>14</v>
      </c>
      <c r="EP31" s="69">
        <v>219</v>
      </c>
      <c r="EQ31" s="69">
        <v>13</v>
      </c>
      <c r="ER31" s="69">
        <v>1</v>
      </c>
      <c r="ES31" s="76">
        <v>27</v>
      </c>
      <c r="ET31" s="77">
        <v>67</v>
      </c>
      <c r="EU31" s="69">
        <v>438</v>
      </c>
      <c r="EV31" s="65">
        <v>416</v>
      </c>
      <c r="EW31" s="83">
        <f t="shared" si="39"/>
        <v>10.4</v>
      </c>
      <c r="EX31" s="69">
        <v>211</v>
      </c>
      <c r="EY31" s="69">
        <v>3</v>
      </c>
      <c r="EZ31" s="69" t="s">
        <v>391</v>
      </c>
    </row>
    <row r="32" spans="1:156" x14ac:dyDescent="0.25">
      <c r="A32" s="88">
        <v>26</v>
      </c>
      <c r="B32" s="46" t="s">
        <v>674</v>
      </c>
      <c r="C32" s="47"/>
      <c r="D32" s="48">
        <v>3011809.62165666</v>
      </c>
      <c r="E32" s="48">
        <v>2030896</v>
      </c>
      <c r="F32" s="48">
        <v>2003204</v>
      </c>
      <c r="G32" s="65">
        <f t="shared" si="0"/>
        <v>91266.958232019999</v>
      </c>
      <c r="H32" s="76" t="s">
        <v>527</v>
      </c>
      <c r="I32" s="76" t="s">
        <v>416</v>
      </c>
      <c r="J32" s="74" t="s">
        <v>675</v>
      </c>
      <c r="K32" s="74" t="s">
        <v>676</v>
      </c>
      <c r="L32" s="69">
        <v>9590</v>
      </c>
      <c r="M32" s="74" t="s">
        <v>677</v>
      </c>
      <c r="N32" s="69">
        <v>5390</v>
      </c>
      <c r="O32" s="75" t="s">
        <v>678</v>
      </c>
      <c r="P32" s="75" t="s">
        <v>679</v>
      </c>
      <c r="Q32" s="76">
        <v>33</v>
      </c>
      <c r="R32" s="76">
        <v>21</v>
      </c>
      <c r="S32" s="66">
        <f t="shared" si="1"/>
        <v>0.63636363636363635</v>
      </c>
      <c r="T32" s="76">
        <v>12</v>
      </c>
      <c r="U32" s="66">
        <f t="shared" si="2"/>
        <v>0.36363636363636365</v>
      </c>
      <c r="V32" s="77">
        <v>31</v>
      </c>
      <c r="W32" s="69">
        <v>6</v>
      </c>
      <c r="X32" s="75" t="s">
        <v>379</v>
      </c>
      <c r="Y32" s="56" t="s">
        <v>433</v>
      </c>
      <c r="Z32" s="66">
        <f>(15/33)</f>
        <v>0.45454545454545453</v>
      </c>
      <c r="AA32" s="56" t="s">
        <v>381</v>
      </c>
      <c r="AB32" s="58" t="s">
        <v>382</v>
      </c>
      <c r="AC32" s="78">
        <v>163</v>
      </c>
      <c r="AD32" s="74" t="s">
        <v>680</v>
      </c>
      <c r="AE32" s="69">
        <v>15</v>
      </c>
      <c r="AF32" s="54">
        <f t="shared" si="3"/>
        <v>0.45454545454545453</v>
      </c>
      <c r="AG32" s="69">
        <v>13</v>
      </c>
      <c r="AH32" s="54">
        <f t="shared" si="4"/>
        <v>0.39393939393939392</v>
      </c>
      <c r="AI32" s="69">
        <v>1</v>
      </c>
      <c r="AJ32" s="54">
        <f t="shared" si="5"/>
        <v>3.0303030303030304E-2</v>
      </c>
      <c r="AK32" s="69">
        <v>0</v>
      </c>
      <c r="AL32" s="54">
        <f t="shared" si="6"/>
        <v>0</v>
      </c>
      <c r="AM32" s="69">
        <v>1</v>
      </c>
      <c r="AN32" s="54">
        <f t="shared" si="7"/>
        <v>3.0303030303030304E-2</v>
      </c>
      <c r="AO32" s="69">
        <v>1</v>
      </c>
      <c r="AP32" s="54">
        <f t="shared" si="8"/>
        <v>3.0303030303030304E-2</v>
      </c>
      <c r="AQ32" s="69">
        <v>2</v>
      </c>
      <c r="AR32" s="54">
        <f t="shared" si="9"/>
        <v>6.0606060606060608E-2</v>
      </c>
      <c r="AS32" s="69">
        <v>0</v>
      </c>
      <c r="AT32" s="54">
        <f t="shared" si="10"/>
        <v>0</v>
      </c>
      <c r="AU32" s="69">
        <v>0</v>
      </c>
      <c r="AV32" s="54">
        <f t="shared" si="11"/>
        <v>0</v>
      </c>
      <c r="AW32" s="69">
        <v>0</v>
      </c>
      <c r="AX32" s="54">
        <f t="shared" si="12"/>
        <v>0</v>
      </c>
      <c r="AY32" s="69">
        <v>0</v>
      </c>
      <c r="AZ32" s="54">
        <f t="shared" si="13"/>
        <v>0</v>
      </c>
      <c r="BA32" s="76">
        <v>12</v>
      </c>
      <c r="BB32" s="79">
        <v>30</v>
      </c>
      <c r="BC32" s="50">
        <v>2015</v>
      </c>
      <c r="BD32" s="69">
        <v>20</v>
      </c>
      <c r="BE32" s="54">
        <f t="shared" si="14"/>
        <v>0.60606060606060608</v>
      </c>
      <c r="BF32" s="69">
        <v>13</v>
      </c>
      <c r="BG32" s="54">
        <f t="shared" si="15"/>
        <v>0.39393939393939392</v>
      </c>
      <c r="BH32" s="56" t="s">
        <v>403</v>
      </c>
      <c r="BI32" s="69" t="s">
        <v>384</v>
      </c>
      <c r="BJ32" s="69">
        <v>6</v>
      </c>
      <c r="BK32" s="61">
        <f t="shared" si="16"/>
        <v>0.4</v>
      </c>
      <c r="BL32" s="69">
        <v>6</v>
      </c>
      <c r="BM32" s="61">
        <f t="shared" si="17"/>
        <v>0.46153846153846156</v>
      </c>
      <c r="BN32" s="69">
        <v>0</v>
      </c>
      <c r="BO32" s="61">
        <f t="shared" si="48"/>
        <v>0</v>
      </c>
      <c r="BP32" s="69">
        <v>0</v>
      </c>
      <c r="BQ32" s="80" t="s">
        <v>385</v>
      </c>
      <c r="BR32" s="69">
        <v>0</v>
      </c>
      <c r="BS32" s="61">
        <f t="shared" si="51"/>
        <v>0</v>
      </c>
      <c r="BT32" s="69">
        <v>0</v>
      </c>
      <c r="BU32" s="80">
        <f>(BT32/AO32)</f>
        <v>0</v>
      </c>
      <c r="BV32" s="69">
        <v>1</v>
      </c>
      <c r="BW32" s="61">
        <f t="shared" si="49"/>
        <v>0.5</v>
      </c>
      <c r="BX32" s="69">
        <v>0</v>
      </c>
      <c r="BY32" s="80" t="s">
        <v>385</v>
      </c>
      <c r="BZ32" s="69">
        <v>0</v>
      </c>
      <c r="CA32" s="80" t="s">
        <v>385</v>
      </c>
      <c r="CB32" s="69">
        <v>0</v>
      </c>
      <c r="CC32" s="80" t="s">
        <v>385</v>
      </c>
      <c r="CD32" s="69">
        <v>0</v>
      </c>
      <c r="CE32" s="80" t="s">
        <v>385</v>
      </c>
      <c r="CF32" s="81">
        <v>329500000</v>
      </c>
      <c r="CG32" s="81">
        <v>402015000</v>
      </c>
      <c r="CH32" s="81">
        <v>693911500</v>
      </c>
      <c r="CI32" s="81">
        <v>563841500</v>
      </c>
      <c r="CJ32" s="81">
        <v>610000000</v>
      </c>
      <c r="CK32" s="81">
        <v>660360822.25</v>
      </c>
      <c r="CL32" s="63">
        <f t="shared" si="41"/>
        <v>0.69391226889029778</v>
      </c>
      <c r="CM32" s="63">
        <f t="shared" si="42"/>
        <v>4.7364410820715741E-2</v>
      </c>
      <c r="CN32" s="81">
        <v>56451879944</v>
      </c>
      <c r="CO32" s="62">
        <v>832501080</v>
      </c>
      <c r="CP32" s="65">
        <v>172140257.75</v>
      </c>
      <c r="CQ32" s="54">
        <f t="shared" si="43"/>
        <v>0.20677481613597426</v>
      </c>
      <c r="CR32" s="82">
        <f t="shared" si="44"/>
        <v>1.1697764944322047E-2</v>
      </c>
      <c r="CS32" s="81">
        <f t="shared" si="45"/>
        <v>20010934.007575758</v>
      </c>
      <c r="CT32" s="81">
        <f t="shared" si="46"/>
        <v>219.25715938405344</v>
      </c>
      <c r="CU32" s="65">
        <f>80572588.95+71941903.32+6452509.82</f>
        <v>158967002.08999997</v>
      </c>
      <c r="CV32" s="65" t="s">
        <v>404</v>
      </c>
      <c r="CW32" s="65" t="s">
        <v>404</v>
      </c>
      <c r="CX32" s="65" t="s">
        <v>404</v>
      </c>
      <c r="CY32" s="65" t="s">
        <v>404</v>
      </c>
      <c r="CZ32" s="65" t="s">
        <v>404</v>
      </c>
      <c r="DA32" s="65" t="s">
        <v>404</v>
      </c>
      <c r="DB32" s="65" t="s">
        <v>404</v>
      </c>
      <c r="DC32" s="65" t="s">
        <v>404</v>
      </c>
      <c r="DD32" s="65" t="s">
        <v>404</v>
      </c>
      <c r="DE32" s="65" t="s">
        <v>404</v>
      </c>
      <c r="DF32" s="54" t="s">
        <v>404</v>
      </c>
      <c r="DG32" s="65" t="s">
        <v>404</v>
      </c>
      <c r="DH32" s="66" t="s">
        <v>404</v>
      </c>
      <c r="DI32" s="65">
        <f>772482652-162482652</f>
        <v>610000000</v>
      </c>
      <c r="DJ32" s="65">
        <v>655869321.65999997</v>
      </c>
      <c r="DK32" s="65">
        <v>655850574.57000005</v>
      </c>
      <c r="DL32" s="54">
        <f t="shared" si="47"/>
        <v>7.5195609278688513E-2</v>
      </c>
      <c r="DM32" s="67">
        <f t="shared" si="50"/>
        <v>7.5164876344262277E-2</v>
      </c>
      <c r="DN32" s="65" t="s">
        <v>404</v>
      </c>
      <c r="DO32" s="65" t="s">
        <v>404</v>
      </c>
      <c r="DP32" s="65" t="s">
        <v>404</v>
      </c>
      <c r="DQ32" s="68" t="s">
        <v>404</v>
      </c>
      <c r="DR32" s="69">
        <v>40</v>
      </c>
      <c r="DS32" s="69" t="s">
        <v>405</v>
      </c>
      <c r="DT32" s="69" t="s">
        <v>406</v>
      </c>
      <c r="DU32" s="65" t="s">
        <v>404</v>
      </c>
      <c r="DV32" s="65" t="s">
        <v>404</v>
      </c>
      <c r="DW32" s="65" t="s">
        <v>404</v>
      </c>
      <c r="DX32" s="65" t="s">
        <v>404</v>
      </c>
      <c r="DY32" s="65" t="s">
        <v>404</v>
      </c>
      <c r="DZ32" s="65" t="s">
        <v>404</v>
      </c>
      <c r="EA32" s="65" t="s">
        <v>404</v>
      </c>
      <c r="EB32" s="65" t="s">
        <v>404</v>
      </c>
      <c r="EC32" s="65" t="s">
        <v>404</v>
      </c>
      <c r="ED32" s="69" t="s">
        <v>478</v>
      </c>
      <c r="EE32" s="69" t="s">
        <v>409</v>
      </c>
      <c r="EF32" s="69" t="s">
        <v>409</v>
      </c>
      <c r="EG32" s="69" t="s">
        <v>409</v>
      </c>
      <c r="EH32" s="75" t="s">
        <v>681</v>
      </c>
      <c r="EI32" s="77">
        <v>41</v>
      </c>
      <c r="EJ32" s="47" t="s">
        <v>423</v>
      </c>
      <c r="EK32" s="79">
        <v>118</v>
      </c>
      <c r="EL32" s="69">
        <v>84</v>
      </c>
      <c r="EM32" s="69">
        <v>1</v>
      </c>
      <c r="EN32" s="69">
        <v>37</v>
      </c>
      <c r="EO32" s="69">
        <v>5</v>
      </c>
      <c r="EP32" s="69">
        <v>0</v>
      </c>
      <c r="EQ32" s="69">
        <v>4</v>
      </c>
      <c r="ER32" s="69">
        <v>8</v>
      </c>
      <c r="ES32" s="76">
        <v>33</v>
      </c>
      <c r="ET32" s="77">
        <v>92</v>
      </c>
      <c r="EU32" s="69">
        <v>70</v>
      </c>
      <c r="EV32" s="65">
        <v>214</v>
      </c>
      <c r="EW32" s="83">
        <f t="shared" si="39"/>
        <v>6.4848484848484844</v>
      </c>
      <c r="EX32" s="69">
        <v>457</v>
      </c>
      <c r="EY32" s="69">
        <v>2</v>
      </c>
      <c r="EZ32" s="69" t="s">
        <v>391</v>
      </c>
    </row>
    <row r="33" spans="1:156" x14ac:dyDescent="0.25">
      <c r="A33" s="88">
        <v>27</v>
      </c>
      <c r="B33" s="46" t="s">
        <v>682</v>
      </c>
      <c r="C33" s="47"/>
      <c r="D33" s="48">
        <v>2431339.4438823001</v>
      </c>
      <c r="E33" s="48">
        <v>1659687</v>
      </c>
      <c r="F33" s="48">
        <v>1635716</v>
      </c>
      <c r="G33" s="65">
        <f t="shared" si="0"/>
        <v>69466.841253780003</v>
      </c>
      <c r="H33" s="76" t="s">
        <v>427</v>
      </c>
      <c r="I33" s="76" t="s">
        <v>373</v>
      </c>
      <c r="J33" s="74" t="s">
        <v>683</v>
      </c>
      <c r="K33" s="74" t="s">
        <v>684</v>
      </c>
      <c r="L33" s="69" t="s">
        <v>685</v>
      </c>
      <c r="M33" s="74" t="s">
        <v>686</v>
      </c>
      <c r="N33" s="69">
        <v>3394</v>
      </c>
      <c r="O33" s="75" t="s">
        <v>687</v>
      </c>
      <c r="P33" s="75" t="s">
        <v>688</v>
      </c>
      <c r="Q33" s="76">
        <v>35</v>
      </c>
      <c r="R33" s="76">
        <v>21</v>
      </c>
      <c r="S33" s="66">
        <f t="shared" si="1"/>
        <v>0.6</v>
      </c>
      <c r="T33" s="76">
        <v>14</v>
      </c>
      <c r="U33" s="66">
        <f t="shared" si="2"/>
        <v>0.4</v>
      </c>
      <c r="V33" s="77">
        <v>12</v>
      </c>
      <c r="W33" s="69">
        <v>7</v>
      </c>
      <c r="X33" s="75" t="s">
        <v>379</v>
      </c>
      <c r="Y33" s="56" t="s">
        <v>584</v>
      </c>
      <c r="Z33" s="66">
        <f>(19/35)</f>
        <v>0.54285714285714282</v>
      </c>
      <c r="AA33" s="56" t="s">
        <v>401</v>
      </c>
      <c r="AB33" s="58" t="s">
        <v>382</v>
      </c>
      <c r="AC33" s="78">
        <v>83</v>
      </c>
      <c r="AD33" s="74" t="s">
        <v>689</v>
      </c>
      <c r="AE33" s="69">
        <v>6</v>
      </c>
      <c r="AF33" s="54">
        <f t="shared" si="3"/>
        <v>0.17142857142857143</v>
      </c>
      <c r="AG33" s="69">
        <v>1</v>
      </c>
      <c r="AH33" s="54">
        <f t="shared" si="4"/>
        <v>2.8571428571428571E-2</v>
      </c>
      <c r="AI33" s="69">
        <v>19</v>
      </c>
      <c r="AJ33" s="54">
        <f t="shared" si="5"/>
        <v>0.54285714285714282</v>
      </c>
      <c r="AK33" s="69">
        <v>5</v>
      </c>
      <c r="AL33" s="54">
        <f t="shared" si="6"/>
        <v>0.14285714285714285</v>
      </c>
      <c r="AM33" s="69">
        <v>2</v>
      </c>
      <c r="AN33" s="54">
        <f t="shared" si="7"/>
        <v>5.7142857142857141E-2</v>
      </c>
      <c r="AO33" s="69">
        <v>1</v>
      </c>
      <c r="AP33" s="54">
        <f t="shared" si="8"/>
        <v>2.8571428571428571E-2</v>
      </c>
      <c r="AQ33" s="69">
        <v>0</v>
      </c>
      <c r="AR33" s="54">
        <f t="shared" si="9"/>
        <v>0</v>
      </c>
      <c r="AS33" s="69">
        <v>1</v>
      </c>
      <c r="AT33" s="54">
        <f t="shared" si="10"/>
        <v>2.8571428571428571E-2</v>
      </c>
      <c r="AU33" s="69">
        <v>0</v>
      </c>
      <c r="AV33" s="54">
        <f t="shared" si="11"/>
        <v>0</v>
      </c>
      <c r="AW33" s="69">
        <v>0</v>
      </c>
      <c r="AX33" s="54">
        <f t="shared" si="12"/>
        <v>0</v>
      </c>
      <c r="AY33" s="69">
        <v>0</v>
      </c>
      <c r="AZ33" s="54">
        <f t="shared" si="13"/>
        <v>0</v>
      </c>
      <c r="BA33" s="76">
        <v>12</v>
      </c>
      <c r="BB33" s="79">
        <v>16</v>
      </c>
      <c r="BC33" s="50">
        <v>2015</v>
      </c>
      <c r="BD33" s="69">
        <v>23</v>
      </c>
      <c r="BE33" s="54">
        <f t="shared" si="14"/>
        <v>0.65714285714285714</v>
      </c>
      <c r="BF33" s="69">
        <v>12</v>
      </c>
      <c r="BG33" s="54">
        <f t="shared" si="15"/>
        <v>0.34285714285714286</v>
      </c>
      <c r="BH33" s="56" t="s">
        <v>384</v>
      </c>
      <c r="BI33" s="69" t="s">
        <v>384</v>
      </c>
      <c r="BJ33" s="69">
        <v>2</v>
      </c>
      <c r="BK33" s="61">
        <f t="shared" si="16"/>
        <v>0.33333333333333331</v>
      </c>
      <c r="BL33" s="69">
        <v>1</v>
      </c>
      <c r="BM33" s="61">
        <f t="shared" si="17"/>
        <v>1</v>
      </c>
      <c r="BN33" s="69">
        <v>6</v>
      </c>
      <c r="BO33" s="61">
        <f t="shared" si="48"/>
        <v>0.31578947368421051</v>
      </c>
      <c r="BP33" s="69">
        <v>1</v>
      </c>
      <c r="BQ33" s="61">
        <f t="shared" ref="BQ33:BQ38" si="52">(BP33/AK33)</f>
        <v>0.2</v>
      </c>
      <c r="BR33" s="69">
        <v>2</v>
      </c>
      <c r="BS33" s="61">
        <f t="shared" si="51"/>
        <v>1</v>
      </c>
      <c r="BT33" s="69">
        <v>0</v>
      </c>
      <c r="BU33" s="80">
        <f>(BT33/AO33)</f>
        <v>0</v>
      </c>
      <c r="BV33" s="69">
        <v>0</v>
      </c>
      <c r="BW33" s="80" t="s">
        <v>385</v>
      </c>
      <c r="BX33" s="69">
        <v>0</v>
      </c>
      <c r="BY33" s="61">
        <f>(BX33/AS33)</f>
        <v>0</v>
      </c>
      <c r="BZ33" s="69">
        <v>0</v>
      </c>
      <c r="CA33" s="80" t="s">
        <v>385</v>
      </c>
      <c r="CB33" s="69">
        <v>0</v>
      </c>
      <c r="CC33" s="80" t="s">
        <v>385</v>
      </c>
      <c r="CD33" s="69">
        <v>0</v>
      </c>
      <c r="CE33" s="80" t="s">
        <v>385</v>
      </c>
      <c r="CF33" s="81">
        <v>263009124</v>
      </c>
      <c r="CG33" s="81" t="s">
        <v>404</v>
      </c>
      <c r="CH33" s="81">
        <v>290326646</v>
      </c>
      <c r="CI33" s="81">
        <v>315326646</v>
      </c>
      <c r="CJ33" s="81">
        <v>325326646</v>
      </c>
      <c r="CK33" s="81">
        <v>334060313</v>
      </c>
      <c r="CL33" s="63">
        <f t="shared" si="41"/>
        <v>7.354215297324708E-2</v>
      </c>
      <c r="CM33" s="63">
        <f t="shared" si="42"/>
        <v>-6.5372315597759679E-3</v>
      </c>
      <c r="CN33" s="81">
        <v>46843466730</v>
      </c>
      <c r="CO33" s="62">
        <v>405455384</v>
      </c>
      <c r="CP33" s="65">
        <v>71395071</v>
      </c>
      <c r="CQ33" s="54">
        <f t="shared" si="43"/>
        <v>0.17608613380751162</v>
      </c>
      <c r="CR33" s="82">
        <f t="shared" si="44"/>
        <v>7.131417384744018E-3</v>
      </c>
      <c r="CS33" s="81">
        <f t="shared" si="45"/>
        <v>9544580.3714285716</v>
      </c>
      <c r="CT33" s="81">
        <f t="shared" si="46"/>
        <v>137.3976446771172</v>
      </c>
      <c r="CU33" s="65">
        <v>156514973</v>
      </c>
      <c r="CV33" s="66">
        <f t="shared" ref="CV33:CV38" si="53">(CU33/DK33)</f>
        <v>0.49728021686434826</v>
      </c>
      <c r="CW33" s="65">
        <v>8372166</v>
      </c>
      <c r="CX33" s="66">
        <f t="shared" ref="CX33:CX38" si="54">(CW33/DK33)</f>
        <v>2.6600090996433439E-2</v>
      </c>
      <c r="CY33" s="65">
        <v>140631232</v>
      </c>
      <c r="CZ33" s="66">
        <f t="shared" ref="CZ33:CZ38" si="55">(CY33/DK33)</f>
        <v>0.44681430924094701</v>
      </c>
      <c r="DA33" s="65">
        <v>8129677</v>
      </c>
      <c r="DB33" s="66">
        <f t="shared" ref="DB33:DB38" si="56">(DA33/DK33)</f>
        <v>2.5829653637017235E-2</v>
      </c>
      <c r="DC33" s="65">
        <v>1093958</v>
      </c>
      <c r="DD33" s="54">
        <f t="shared" ref="DD33:DD38" si="57">(DC33/DK33)</f>
        <v>3.4757292612540569E-3</v>
      </c>
      <c r="DE33" s="65">
        <v>0</v>
      </c>
      <c r="DF33" s="54">
        <f t="shared" ref="DF33:DF38" si="58">(DE33/DK33)</f>
        <v>0</v>
      </c>
      <c r="DG33" s="65">
        <v>0</v>
      </c>
      <c r="DH33" s="66">
        <f t="shared" ref="DH33:DH38" si="59">(DG33/DK33)</f>
        <v>0</v>
      </c>
      <c r="DI33" s="65">
        <v>325326646</v>
      </c>
      <c r="DJ33" s="65">
        <v>324744133</v>
      </c>
      <c r="DK33" s="65">
        <v>314742006</v>
      </c>
      <c r="DL33" s="54">
        <f t="shared" si="47"/>
        <v>-1.7905480757945957E-3</v>
      </c>
      <c r="DM33" s="67">
        <f t="shared" si="50"/>
        <v>-3.253542287464517E-2</v>
      </c>
      <c r="DN33" s="65" t="s">
        <v>404</v>
      </c>
      <c r="DO33" s="65" t="s">
        <v>404</v>
      </c>
      <c r="DP33" s="65" t="s">
        <v>404</v>
      </c>
      <c r="DQ33" s="68" t="s">
        <v>404</v>
      </c>
      <c r="DR33" s="69">
        <v>0</v>
      </c>
      <c r="DS33" s="69" t="s">
        <v>388</v>
      </c>
      <c r="DT33" s="69" t="s">
        <v>388</v>
      </c>
      <c r="DU33" s="65">
        <v>0</v>
      </c>
      <c r="DV33" s="65">
        <v>3855568</v>
      </c>
      <c r="DW33" s="65">
        <v>9416037</v>
      </c>
      <c r="DX33" s="65">
        <v>4105423</v>
      </c>
      <c r="DY33" s="65">
        <v>2218177</v>
      </c>
      <c r="DZ33" s="65">
        <v>116732080</v>
      </c>
      <c r="EA33" s="65">
        <v>0</v>
      </c>
      <c r="EB33" s="65">
        <v>8129677</v>
      </c>
      <c r="EC33" s="65">
        <v>0</v>
      </c>
      <c r="ED33" s="69" t="s">
        <v>672</v>
      </c>
      <c r="EE33" s="69" t="s">
        <v>690</v>
      </c>
      <c r="EF33" s="69" t="s">
        <v>409</v>
      </c>
      <c r="EG33" s="69" t="s">
        <v>672</v>
      </c>
      <c r="EH33" s="75" t="s">
        <v>691</v>
      </c>
      <c r="EI33" s="77">
        <v>23</v>
      </c>
      <c r="EJ33" s="47" t="s">
        <v>423</v>
      </c>
      <c r="EK33" s="79">
        <v>102</v>
      </c>
      <c r="EL33" s="69">
        <v>106</v>
      </c>
      <c r="EM33" s="69">
        <v>0</v>
      </c>
      <c r="EN33" s="69">
        <v>80</v>
      </c>
      <c r="EO33" s="69">
        <v>14</v>
      </c>
      <c r="EP33" s="69">
        <v>0</v>
      </c>
      <c r="EQ33" s="69">
        <v>9</v>
      </c>
      <c r="ER33" s="69">
        <v>1</v>
      </c>
      <c r="ES33" s="76">
        <v>27</v>
      </c>
      <c r="ET33" s="77">
        <v>75</v>
      </c>
      <c r="EU33" s="69">
        <v>154</v>
      </c>
      <c r="EV33" s="65">
        <v>505</v>
      </c>
      <c r="EW33" s="83">
        <f t="shared" si="39"/>
        <v>14.428571428571429</v>
      </c>
      <c r="EX33" s="69">
        <v>326</v>
      </c>
      <c r="EY33" s="69">
        <v>4</v>
      </c>
      <c r="EZ33" s="69" t="s">
        <v>391</v>
      </c>
    </row>
    <row r="34" spans="1:156" x14ac:dyDescent="0.25">
      <c r="A34" s="88">
        <v>28</v>
      </c>
      <c r="B34" s="46" t="s">
        <v>692</v>
      </c>
      <c r="C34" s="47"/>
      <c r="D34" s="48">
        <v>3622604.6290935799</v>
      </c>
      <c r="E34" s="48">
        <v>2549933</v>
      </c>
      <c r="F34" s="48">
        <v>2514823</v>
      </c>
      <c r="G34" s="65">
        <f t="shared" si="0"/>
        <v>100627.90636371056</v>
      </c>
      <c r="H34" s="76" t="s">
        <v>372</v>
      </c>
      <c r="I34" s="76" t="s">
        <v>395</v>
      </c>
      <c r="J34" s="74" t="s">
        <v>693</v>
      </c>
      <c r="K34" s="74" t="s">
        <v>694</v>
      </c>
      <c r="L34" s="69">
        <v>4047</v>
      </c>
      <c r="M34" s="74" t="s">
        <v>695</v>
      </c>
      <c r="N34" s="69">
        <v>8707</v>
      </c>
      <c r="O34" s="75" t="s">
        <v>696</v>
      </c>
      <c r="P34" s="75" t="s">
        <v>697</v>
      </c>
      <c r="Q34" s="76">
        <v>36</v>
      </c>
      <c r="R34" s="76">
        <v>22</v>
      </c>
      <c r="S34" s="66">
        <f t="shared" si="1"/>
        <v>0.61111111111111116</v>
      </c>
      <c r="T34" s="76">
        <v>14</v>
      </c>
      <c r="U34" s="66">
        <f t="shared" si="2"/>
        <v>0.3888888888888889</v>
      </c>
      <c r="V34" s="77">
        <v>26</v>
      </c>
      <c r="W34" s="69">
        <v>6</v>
      </c>
      <c r="X34" s="75" t="s">
        <v>379</v>
      </c>
      <c r="Y34" s="56" t="s">
        <v>380</v>
      </c>
      <c r="Z34" s="66">
        <f>(20/36)</f>
        <v>0.55555555555555558</v>
      </c>
      <c r="AA34" s="56" t="s">
        <v>401</v>
      </c>
      <c r="AB34" s="58" t="s">
        <v>382</v>
      </c>
      <c r="AC34" s="78">
        <v>165</v>
      </c>
      <c r="AD34" s="74" t="s">
        <v>698</v>
      </c>
      <c r="AE34" s="69">
        <v>11</v>
      </c>
      <c r="AF34" s="54">
        <f t="shared" si="3"/>
        <v>0.30555555555555558</v>
      </c>
      <c r="AG34" s="69">
        <v>20</v>
      </c>
      <c r="AH34" s="54">
        <f t="shared" si="4"/>
        <v>0.55555555555555558</v>
      </c>
      <c r="AI34" s="69">
        <v>0</v>
      </c>
      <c r="AJ34" s="54">
        <f t="shared" si="5"/>
        <v>0</v>
      </c>
      <c r="AK34" s="69">
        <v>1</v>
      </c>
      <c r="AL34" s="54">
        <f t="shared" si="6"/>
        <v>2.7777777777777776E-2</v>
      </c>
      <c r="AM34" s="69">
        <v>1</v>
      </c>
      <c r="AN34" s="54">
        <f t="shared" si="7"/>
        <v>2.7777777777777776E-2</v>
      </c>
      <c r="AO34" s="69">
        <v>1</v>
      </c>
      <c r="AP34" s="54">
        <f t="shared" si="8"/>
        <v>2.7777777777777776E-2</v>
      </c>
      <c r="AQ34" s="69">
        <v>2</v>
      </c>
      <c r="AR34" s="54">
        <f t="shared" si="9"/>
        <v>5.5555555555555552E-2</v>
      </c>
      <c r="AS34" s="69">
        <v>0</v>
      </c>
      <c r="AT34" s="54">
        <f t="shared" si="10"/>
        <v>0</v>
      </c>
      <c r="AU34" s="69">
        <v>0</v>
      </c>
      <c r="AV34" s="54">
        <f t="shared" si="11"/>
        <v>0</v>
      </c>
      <c r="AW34" s="69">
        <v>0</v>
      </c>
      <c r="AX34" s="54">
        <f t="shared" si="12"/>
        <v>0</v>
      </c>
      <c r="AY34" s="69">
        <v>0</v>
      </c>
      <c r="AZ34" s="54">
        <f t="shared" si="13"/>
        <v>0</v>
      </c>
      <c r="BA34" s="76">
        <v>6</v>
      </c>
      <c r="BB34" s="79">
        <v>25</v>
      </c>
      <c r="BC34" s="50">
        <v>2016</v>
      </c>
      <c r="BD34" s="69">
        <v>20</v>
      </c>
      <c r="BE34" s="54">
        <f t="shared" si="14"/>
        <v>0.55555555555555558</v>
      </c>
      <c r="BF34" s="69">
        <v>16</v>
      </c>
      <c r="BG34" s="54">
        <f t="shared" si="15"/>
        <v>0.44444444444444442</v>
      </c>
      <c r="BH34" s="56" t="s">
        <v>403</v>
      </c>
      <c r="BI34" s="69" t="s">
        <v>384</v>
      </c>
      <c r="BJ34" s="69">
        <v>5</v>
      </c>
      <c r="BK34" s="61">
        <f t="shared" si="16"/>
        <v>0.45454545454545453</v>
      </c>
      <c r="BL34" s="69">
        <v>9</v>
      </c>
      <c r="BM34" s="61">
        <f t="shared" si="17"/>
        <v>0.45</v>
      </c>
      <c r="BN34" s="69">
        <v>0</v>
      </c>
      <c r="BO34" s="80" t="s">
        <v>385</v>
      </c>
      <c r="BP34" s="69">
        <v>0</v>
      </c>
      <c r="BQ34" s="61">
        <f t="shared" si="52"/>
        <v>0</v>
      </c>
      <c r="BR34" s="69">
        <v>1</v>
      </c>
      <c r="BS34" s="61">
        <f t="shared" si="51"/>
        <v>1</v>
      </c>
      <c r="BT34" s="69">
        <v>1</v>
      </c>
      <c r="BU34" s="80">
        <f>(BT34/AO34)</f>
        <v>1</v>
      </c>
      <c r="BV34" s="69">
        <v>0</v>
      </c>
      <c r="BW34" s="61">
        <f>(BV34/AQ34)</f>
        <v>0</v>
      </c>
      <c r="BX34" s="69">
        <v>0</v>
      </c>
      <c r="BY34" s="80" t="s">
        <v>385</v>
      </c>
      <c r="BZ34" s="69">
        <v>0</v>
      </c>
      <c r="CA34" s="80" t="s">
        <v>385</v>
      </c>
      <c r="CB34" s="69">
        <v>0</v>
      </c>
      <c r="CC34" s="80" t="s">
        <v>385</v>
      </c>
      <c r="CD34" s="69">
        <v>0</v>
      </c>
      <c r="CE34" s="80" t="s">
        <v>385</v>
      </c>
      <c r="CF34" s="81">
        <v>120605850</v>
      </c>
      <c r="CG34" s="81">
        <v>129695223</v>
      </c>
      <c r="CH34" s="81">
        <v>129695223</v>
      </c>
      <c r="CI34" s="81">
        <v>134883000</v>
      </c>
      <c r="CJ34" s="81">
        <v>140278000</v>
      </c>
      <c r="CK34" s="81">
        <v>155863000</v>
      </c>
      <c r="CL34" s="63">
        <f t="shared" si="41"/>
        <v>9.2294357546579373E-2</v>
      </c>
      <c r="CM34" s="63">
        <f t="shared" si="42"/>
        <v>7.4978587900509888E-2</v>
      </c>
      <c r="CN34" s="81">
        <v>46329478425</v>
      </c>
      <c r="CO34" s="62">
        <v>232191000</v>
      </c>
      <c r="CP34" s="65">
        <v>76328000</v>
      </c>
      <c r="CQ34" s="54">
        <f t="shared" si="43"/>
        <v>0.32872936504860223</v>
      </c>
      <c r="CR34" s="82">
        <f t="shared" si="44"/>
        <v>3.364229542370463E-3</v>
      </c>
      <c r="CS34" s="81">
        <f t="shared" si="45"/>
        <v>4329527.777777778</v>
      </c>
      <c r="CT34" s="81">
        <f t="shared" si="46"/>
        <v>43.025120309361178</v>
      </c>
      <c r="CU34" s="65">
        <v>154495904</v>
      </c>
      <c r="CV34" s="66">
        <f t="shared" si="53"/>
        <v>0.85398885332036956</v>
      </c>
      <c r="CW34" s="65">
        <v>6176956</v>
      </c>
      <c r="CX34" s="66">
        <f t="shared" si="54"/>
        <v>3.4143633810837966E-2</v>
      </c>
      <c r="CY34" s="65">
        <v>13088704</v>
      </c>
      <c r="CZ34" s="66">
        <f t="shared" si="55"/>
        <v>7.2348891012733479E-2</v>
      </c>
      <c r="DA34" s="65">
        <v>0</v>
      </c>
      <c r="DB34" s="66">
        <f t="shared" si="56"/>
        <v>0</v>
      </c>
      <c r="DC34" s="65">
        <v>984050</v>
      </c>
      <c r="DD34" s="54">
        <f t="shared" si="57"/>
        <v>5.4394175466937278E-3</v>
      </c>
      <c r="DE34" s="65">
        <v>0</v>
      </c>
      <c r="DF34" s="54">
        <f t="shared" si="58"/>
        <v>0</v>
      </c>
      <c r="DG34" s="65">
        <v>6165300</v>
      </c>
      <c r="DH34" s="66">
        <f t="shared" si="59"/>
        <v>3.4079204309365216E-2</v>
      </c>
      <c r="DI34" s="65">
        <v>140278354</v>
      </c>
      <c r="DJ34" s="65">
        <v>181922157</v>
      </c>
      <c r="DK34" s="65">
        <v>180910914</v>
      </c>
      <c r="DL34" s="54">
        <f t="shared" si="47"/>
        <v>0.29686549501429127</v>
      </c>
      <c r="DM34" s="67">
        <f t="shared" si="50"/>
        <v>0.28965666363607312</v>
      </c>
      <c r="DN34" s="65">
        <v>104008</v>
      </c>
      <c r="DO34" s="65" t="s">
        <v>386</v>
      </c>
      <c r="DP34" s="65">
        <v>102318.96</v>
      </c>
      <c r="DQ34" s="68" t="s">
        <v>387</v>
      </c>
      <c r="DR34" s="69">
        <v>45</v>
      </c>
      <c r="DS34" s="69" t="s">
        <v>405</v>
      </c>
      <c r="DT34" s="69" t="s">
        <v>461</v>
      </c>
      <c r="DU34" s="65">
        <v>477686</v>
      </c>
      <c r="DV34" s="65">
        <v>439756</v>
      </c>
      <c r="DW34" s="65">
        <v>373718</v>
      </c>
      <c r="DX34" s="65">
        <v>345091</v>
      </c>
      <c r="DY34" s="65">
        <v>2682904</v>
      </c>
      <c r="DZ34" s="65">
        <v>5446559</v>
      </c>
      <c r="EA34" s="65">
        <v>0</v>
      </c>
      <c r="EB34" s="65">
        <v>0</v>
      </c>
      <c r="EC34" s="65">
        <v>0</v>
      </c>
      <c r="ED34" s="69" t="s">
        <v>409</v>
      </c>
      <c r="EE34" s="69" t="s">
        <v>409</v>
      </c>
      <c r="EF34" s="69" t="s">
        <v>409</v>
      </c>
      <c r="EG34" s="69" t="s">
        <v>409</v>
      </c>
      <c r="EH34" s="75" t="s">
        <v>699</v>
      </c>
      <c r="EI34" s="77">
        <v>44</v>
      </c>
      <c r="EJ34" s="47" t="s">
        <v>390</v>
      </c>
      <c r="EK34" s="79">
        <v>78</v>
      </c>
      <c r="EL34" s="69">
        <v>82</v>
      </c>
      <c r="EM34" s="69">
        <v>0</v>
      </c>
      <c r="EN34" s="69">
        <v>103</v>
      </c>
      <c r="EO34" s="69">
        <v>19</v>
      </c>
      <c r="EP34" s="69">
        <v>0</v>
      </c>
      <c r="EQ34" s="69">
        <v>33</v>
      </c>
      <c r="ER34" s="69">
        <v>6</v>
      </c>
      <c r="ES34" s="76">
        <v>29</v>
      </c>
      <c r="ET34" s="77">
        <v>35</v>
      </c>
      <c r="EU34" s="69">
        <v>220</v>
      </c>
      <c r="EV34" s="65">
        <v>254</v>
      </c>
      <c r="EW34" s="83">
        <f t="shared" si="39"/>
        <v>7.0555555555555554</v>
      </c>
      <c r="EX34" s="69">
        <v>188</v>
      </c>
      <c r="EY34" s="69">
        <v>4</v>
      </c>
      <c r="EZ34" s="69" t="s">
        <v>391</v>
      </c>
    </row>
    <row r="35" spans="1:156" x14ac:dyDescent="0.25">
      <c r="A35" s="88">
        <v>29</v>
      </c>
      <c r="B35" s="46" t="s">
        <v>700</v>
      </c>
      <c r="C35" s="47"/>
      <c r="D35" s="48">
        <v>1313067.1484729401</v>
      </c>
      <c r="E35" s="48">
        <v>887394</v>
      </c>
      <c r="F35" s="48">
        <v>875160</v>
      </c>
      <c r="G35" s="65">
        <f t="shared" si="0"/>
        <v>52522.685938917602</v>
      </c>
      <c r="H35" s="76" t="s">
        <v>427</v>
      </c>
      <c r="I35" s="76" t="s">
        <v>373</v>
      </c>
      <c r="J35" s="74" t="s">
        <v>701</v>
      </c>
      <c r="K35" s="74" t="s">
        <v>702</v>
      </c>
      <c r="L35" s="69">
        <v>97</v>
      </c>
      <c r="M35" s="74" t="s">
        <v>703</v>
      </c>
      <c r="N35" s="69">
        <v>2031</v>
      </c>
      <c r="O35" s="75" t="s">
        <v>704</v>
      </c>
      <c r="P35" s="75" t="s">
        <v>705</v>
      </c>
      <c r="Q35" s="76">
        <v>25</v>
      </c>
      <c r="R35" s="76">
        <v>15</v>
      </c>
      <c r="S35" s="66">
        <f t="shared" si="1"/>
        <v>0.6</v>
      </c>
      <c r="T35" s="76">
        <v>10</v>
      </c>
      <c r="U35" s="66">
        <f t="shared" si="2"/>
        <v>0.4</v>
      </c>
      <c r="V35" s="77">
        <v>32</v>
      </c>
      <c r="W35" s="69">
        <v>9</v>
      </c>
      <c r="X35" s="75" t="s">
        <v>706</v>
      </c>
      <c r="Y35" s="56" t="s">
        <v>433</v>
      </c>
      <c r="Z35" s="66">
        <f>(6/25)</f>
        <v>0.24</v>
      </c>
      <c r="AA35" s="56" t="s">
        <v>381</v>
      </c>
      <c r="AB35" s="58" t="s">
        <v>382</v>
      </c>
      <c r="AC35" s="78">
        <v>120</v>
      </c>
      <c r="AD35" s="74" t="s">
        <v>707</v>
      </c>
      <c r="AE35" s="69">
        <v>6</v>
      </c>
      <c r="AF35" s="54">
        <f t="shared" si="3"/>
        <v>0.24</v>
      </c>
      <c r="AG35" s="69">
        <v>4</v>
      </c>
      <c r="AH35" s="54">
        <f t="shared" si="4"/>
        <v>0.16</v>
      </c>
      <c r="AI35" s="69">
        <v>5</v>
      </c>
      <c r="AJ35" s="54">
        <f t="shared" si="5"/>
        <v>0.2</v>
      </c>
      <c r="AK35" s="69">
        <v>2</v>
      </c>
      <c r="AL35" s="54">
        <f t="shared" si="6"/>
        <v>0.08</v>
      </c>
      <c r="AM35" s="69">
        <v>1</v>
      </c>
      <c r="AN35" s="54">
        <f t="shared" si="7"/>
        <v>0.04</v>
      </c>
      <c r="AO35" s="69">
        <v>0</v>
      </c>
      <c r="AP35" s="54">
        <f t="shared" si="8"/>
        <v>0</v>
      </c>
      <c r="AQ35" s="69">
        <v>2</v>
      </c>
      <c r="AR35" s="54">
        <f t="shared" si="9"/>
        <v>0.08</v>
      </c>
      <c r="AS35" s="69">
        <v>1</v>
      </c>
      <c r="AT35" s="54">
        <f t="shared" si="10"/>
        <v>0.04</v>
      </c>
      <c r="AU35" s="69">
        <v>0</v>
      </c>
      <c r="AV35" s="54">
        <f t="shared" si="11"/>
        <v>0</v>
      </c>
      <c r="AW35" s="69">
        <v>3</v>
      </c>
      <c r="AX35" s="54">
        <f t="shared" si="12"/>
        <v>0.12</v>
      </c>
      <c r="AY35" s="69">
        <v>1</v>
      </c>
      <c r="AZ35" s="54">
        <f t="shared" si="13"/>
        <v>0.04</v>
      </c>
      <c r="BA35" s="76">
        <v>12</v>
      </c>
      <c r="BB35" s="79">
        <v>35</v>
      </c>
      <c r="BC35" s="50">
        <v>2016</v>
      </c>
      <c r="BD35" s="69">
        <v>18</v>
      </c>
      <c r="BE35" s="54">
        <f t="shared" si="14"/>
        <v>0.72</v>
      </c>
      <c r="BF35" s="69">
        <v>7</v>
      </c>
      <c r="BG35" s="54">
        <f t="shared" si="15"/>
        <v>0.28000000000000003</v>
      </c>
      <c r="BH35" s="56" t="s">
        <v>384</v>
      </c>
      <c r="BI35" s="69" t="s">
        <v>384</v>
      </c>
      <c r="BJ35" s="69">
        <v>1</v>
      </c>
      <c r="BK35" s="61">
        <f t="shared" si="16"/>
        <v>0.16666666666666666</v>
      </c>
      <c r="BL35" s="69">
        <v>2</v>
      </c>
      <c r="BM35" s="61">
        <f t="shared" si="17"/>
        <v>0.5</v>
      </c>
      <c r="BN35" s="69">
        <v>1</v>
      </c>
      <c r="BO35" s="61">
        <f>(BN35/AI35)</f>
        <v>0.2</v>
      </c>
      <c r="BP35" s="69">
        <v>1</v>
      </c>
      <c r="BQ35" s="61">
        <f t="shared" si="52"/>
        <v>0.5</v>
      </c>
      <c r="BR35" s="69">
        <v>0</v>
      </c>
      <c r="BS35" s="61">
        <f t="shared" si="51"/>
        <v>0</v>
      </c>
      <c r="BT35" s="69">
        <v>0</v>
      </c>
      <c r="BU35" s="80" t="s">
        <v>385</v>
      </c>
      <c r="BV35" s="69">
        <v>1</v>
      </c>
      <c r="BW35" s="61">
        <f>(BV35/AQ35)</f>
        <v>0.5</v>
      </c>
      <c r="BX35" s="69">
        <v>0</v>
      </c>
      <c r="BY35" s="61">
        <f>(BX35/AS35)</f>
        <v>0</v>
      </c>
      <c r="BZ35" s="69">
        <v>0</v>
      </c>
      <c r="CA35" s="80" t="s">
        <v>385</v>
      </c>
      <c r="CB35" s="69">
        <v>0</v>
      </c>
      <c r="CC35" s="80">
        <f>(CB35/AW35)</f>
        <v>0</v>
      </c>
      <c r="CD35" s="69">
        <v>1</v>
      </c>
      <c r="CE35" s="80">
        <f>(CD35/AY35)</f>
        <v>1</v>
      </c>
      <c r="CF35" s="81">
        <v>173485635.12</v>
      </c>
      <c r="CG35" s="81">
        <v>176087919.65000001</v>
      </c>
      <c r="CH35" s="81">
        <v>176087919.65000001</v>
      </c>
      <c r="CI35" s="81">
        <v>183191119</v>
      </c>
      <c r="CJ35" s="81">
        <v>190191000</v>
      </c>
      <c r="CK35" s="81">
        <v>170000000</v>
      </c>
      <c r="CL35" s="63">
        <f t="shared" si="41"/>
        <v>-0.17177099828329573</v>
      </c>
      <c r="CM35" s="63">
        <f t="shared" si="42"/>
        <v>-0.13522065621563051</v>
      </c>
      <c r="CN35" s="81">
        <v>17051457400</v>
      </c>
      <c r="CO35" s="62">
        <v>220000000</v>
      </c>
      <c r="CP35" s="65">
        <v>50000000</v>
      </c>
      <c r="CQ35" s="54">
        <f t="shared" si="43"/>
        <v>0.22727272727272727</v>
      </c>
      <c r="CR35" s="82">
        <f t="shared" si="44"/>
        <v>9.9698222862756591E-3</v>
      </c>
      <c r="CS35" s="81">
        <f t="shared" si="45"/>
        <v>6800000</v>
      </c>
      <c r="CT35" s="81">
        <f t="shared" si="46"/>
        <v>129.46786476053811</v>
      </c>
      <c r="CU35" s="65">
        <v>74139472</v>
      </c>
      <c r="CV35" s="66">
        <f t="shared" si="53"/>
        <v>0.33083574367154889</v>
      </c>
      <c r="CW35" s="65">
        <v>41726740</v>
      </c>
      <c r="CX35" s="66">
        <f t="shared" si="54"/>
        <v>0.18619902039347361</v>
      </c>
      <c r="CY35" s="65">
        <v>35724656</v>
      </c>
      <c r="CZ35" s="66">
        <f t="shared" si="55"/>
        <v>0.15941566369895729</v>
      </c>
      <c r="DA35" s="65">
        <v>72506658</v>
      </c>
      <c r="DB35" s="66">
        <f t="shared" si="56"/>
        <v>0.32354956777367738</v>
      </c>
      <c r="DC35" s="65">
        <v>0</v>
      </c>
      <c r="DD35" s="54">
        <f t="shared" si="57"/>
        <v>0</v>
      </c>
      <c r="DE35" s="65">
        <v>0</v>
      </c>
      <c r="DF35" s="54">
        <f t="shared" si="58"/>
        <v>0</v>
      </c>
      <c r="DG35" s="65">
        <v>0</v>
      </c>
      <c r="DH35" s="66">
        <f t="shared" si="59"/>
        <v>0</v>
      </c>
      <c r="DI35" s="65">
        <v>190191000</v>
      </c>
      <c r="DJ35" s="65">
        <v>224342792</v>
      </c>
      <c r="DK35" s="65">
        <v>224097527</v>
      </c>
      <c r="DL35" s="54">
        <f t="shared" si="47"/>
        <v>0.17956576283840975</v>
      </c>
      <c r="DM35" s="67">
        <f t="shared" si="50"/>
        <v>0.17827619077664036</v>
      </c>
      <c r="DN35" s="65">
        <v>100900</v>
      </c>
      <c r="DO35" s="65" t="s">
        <v>386</v>
      </c>
      <c r="DP35" s="65">
        <v>59189.760000000002</v>
      </c>
      <c r="DQ35" s="68" t="s">
        <v>387</v>
      </c>
      <c r="DR35" s="69">
        <v>0</v>
      </c>
      <c r="DS35" s="69" t="s">
        <v>405</v>
      </c>
      <c r="DT35" s="69" t="s">
        <v>406</v>
      </c>
      <c r="DU35" s="65">
        <v>14649079</v>
      </c>
      <c r="DV35" s="65">
        <v>4701503</v>
      </c>
      <c r="DW35" s="65">
        <v>1141726</v>
      </c>
      <c r="DX35" s="65">
        <v>470356</v>
      </c>
      <c r="DY35" s="65">
        <v>279424</v>
      </c>
      <c r="DZ35" s="65">
        <v>28427608</v>
      </c>
      <c r="EA35" s="65">
        <v>0</v>
      </c>
      <c r="EB35" s="65">
        <v>72506658</v>
      </c>
      <c r="EC35" s="65">
        <v>0</v>
      </c>
      <c r="ED35" s="69" t="s">
        <v>409</v>
      </c>
      <c r="EE35" s="69" t="s">
        <v>409</v>
      </c>
      <c r="EF35" s="69" t="s">
        <v>409</v>
      </c>
      <c r="EG35" s="69" t="s">
        <v>409</v>
      </c>
      <c r="EH35" s="75" t="s">
        <v>708</v>
      </c>
      <c r="EI35" s="77">
        <v>4</v>
      </c>
      <c r="EJ35" s="47" t="s">
        <v>423</v>
      </c>
      <c r="EK35" s="79">
        <v>92</v>
      </c>
      <c r="EL35" s="69">
        <v>121</v>
      </c>
      <c r="EM35" s="69">
        <v>0</v>
      </c>
      <c r="EN35" s="69">
        <v>4</v>
      </c>
      <c r="EO35" s="69">
        <v>10</v>
      </c>
      <c r="EP35" s="69">
        <v>1</v>
      </c>
      <c r="EQ35" s="69">
        <v>8</v>
      </c>
      <c r="ER35" s="69">
        <v>2</v>
      </c>
      <c r="ES35" s="76">
        <v>24</v>
      </c>
      <c r="ET35" s="77">
        <v>82</v>
      </c>
      <c r="EU35" s="69">
        <v>55</v>
      </c>
      <c r="EV35" s="65">
        <v>238</v>
      </c>
      <c r="EW35" s="83">
        <f t="shared" si="39"/>
        <v>9.52</v>
      </c>
      <c r="EX35" s="69">
        <v>228</v>
      </c>
      <c r="EY35" s="69">
        <v>1</v>
      </c>
      <c r="EZ35" s="69" t="s">
        <v>391</v>
      </c>
    </row>
    <row r="36" spans="1:156" x14ac:dyDescent="0.25">
      <c r="A36" s="88">
        <v>30</v>
      </c>
      <c r="B36" s="46" t="s">
        <v>709</v>
      </c>
      <c r="C36" s="47"/>
      <c r="D36" s="48">
        <v>8163963.0187331196</v>
      </c>
      <c r="E36" s="48">
        <v>5607267</v>
      </c>
      <c r="F36" s="48">
        <v>5585116</v>
      </c>
      <c r="G36" s="65">
        <f t="shared" si="0"/>
        <v>163279.26037466238</v>
      </c>
      <c r="H36" s="76" t="s">
        <v>710</v>
      </c>
      <c r="I36" s="76" t="s">
        <v>373</v>
      </c>
      <c r="J36" s="74" t="s">
        <v>711</v>
      </c>
      <c r="K36" s="74" t="s">
        <v>712</v>
      </c>
      <c r="L36" s="69" t="s">
        <v>713</v>
      </c>
      <c r="M36" s="74" t="s">
        <v>714</v>
      </c>
      <c r="N36" s="69">
        <v>7760</v>
      </c>
      <c r="O36" s="75" t="s">
        <v>715</v>
      </c>
      <c r="P36" s="75" t="s">
        <v>716</v>
      </c>
      <c r="Q36" s="76">
        <v>50</v>
      </c>
      <c r="R36" s="76">
        <v>30</v>
      </c>
      <c r="S36" s="66">
        <f t="shared" si="1"/>
        <v>0.6</v>
      </c>
      <c r="T36" s="76">
        <v>20</v>
      </c>
      <c r="U36" s="66">
        <f t="shared" si="2"/>
        <v>0.4</v>
      </c>
      <c r="V36" s="77">
        <v>21</v>
      </c>
      <c r="W36" s="69">
        <v>5</v>
      </c>
      <c r="X36" s="75" t="s">
        <v>379</v>
      </c>
      <c r="Y36" s="56" t="s">
        <v>380</v>
      </c>
      <c r="Z36" s="66">
        <f>(16/50)</f>
        <v>0.32</v>
      </c>
      <c r="AA36" s="56" t="s">
        <v>381</v>
      </c>
      <c r="AB36" s="58" t="s">
        <v>382</v>
      </c>
      <c r="AC36" s="78">
        <v>84</v>
      </c>
      <c r="AD36" s="74" t="s">
        <v>717</v>
      </c>
      <c r="AE36" s="69">
        <v>9</v>
      </c>
      <c r="AF36" s="54">
        <f t="shared" si="3"/>
        <v>0.18</v>
      </c>
      <c r="AG36" s="69">
        <v>16</v>
      </c>
      <c r="AH36" s="54">
        <f t="shared" si="4"/>
        <v>0.32</v>
      </c>
      <c r="AI36" s="69">
        <v>5</v>
      </c>
      <c r="AJ36" s="54">
        <f t="shared" si="5"/>
        <v>0.1</v>
      </c>
      <c r="AK36" s="69">
        <v>1</v>
      </c>
      <c r="AL36" s="54">
        <f t="shared" si="6"/>
        <v>0.02</v>
      </c>
      <c r="AM36" s="69">
        <v>12</v>
      </c>
      <c r="AN36" s="54">
        <f t="shared" si="7"/>
        <v>0.24</v>
      </c>
      <c r="AO36" s="69">
        <v>0</v>
      </c>
      <c r="AP36" s="54">
        <f t="shared" si="8"/>
        <v>0</v>
      </c>
      <c r="AQ36" s="69">
        <v>0</v>
      </c>
      <c r="AR36" s="54">
        <f t="shared" si="9"/>
        <v>0</v>
      </c>
      <c r="AS36" s="69">
        <v>0</v>
      </c>
      <c r="AT36" s="54">
        <f t="shared" si="10"/>
        <v>0</v>
      </c>
      <c r="AU36" s="69">
        <v>0</v>
      </c>
      <c r="AV36" s="54">
        <f t="shared" si="11"/>
        <v>0</v>
      </c>
      <c r="AW36" s="69">
        <v>0</v>
      </c>
      <c r="AX36" s="54">
        <f t="shared" si="12"/>
        <v>0</v>
      </c>
      <c r="AY36" s="69">
        <v>7</v>
      </c>
      <c r="AZ36" s="54">
        <f t="shared" si="13"/>
        <v>0.14000000000000001</v>
      </c>
      <c r="BA36" s="76">
        <v>12</v>
      </c>
      <c r="BB36" s="79">
        <v>21</v>
      </c>
      <c r="BC36" s="50">
        <v>2016</v>
      </c>
      <c r="BD36" s="69">
        <v>31</v>
      </c>
      <c r="BE36" s="54">
        <f t="shared" si="14"/>
        <v>0.62</v>
      </c>
      <c r="BF36" s="69">
        <v>19</v>
      </c>
      <c r="BG36" s="54">
        <f t="shared" si="15"/>
        <v>0.38</v>
      </c>
      <c r="BH36" s="56" t="s">
        <v>403</v>
      </c>
      <c r="BI36" s="69" t="s">
        <v>384</v>
      </c>
      <c r="BJ36" s="69">
        <v>3</v>
      </c>
      <c r="BK36" s="61">
        <f t="shared" si="16"/>
        <v>0.33333333333333331</v>
      </c>
      <c r="BL36" s="69">
        <v>6</v>
      </c>
      <c r="BM36" s="61">
        <f t="shared" si="17"/>
        <v>0.375</v>
      </c>
      <c r="BN36" s="69">
        <v>3</v>
      </c>
      <c r="BO36" s="61">
        <f>(BN36/AI36)</f>
        <v>0.6</v>
      </c>
      <c r="BP36" s="69">
        <v>0</v>
      </c>
      <c r="BQ36" s="61">
        <f t="shared" si="52"/>
        <v>0</v>
      </c>
      <c r="BR36" s="69">
        <v>7</v>
      </c>
      <c r="BS36" s="61">
        <f t="shared" si="51"/>
        <v>0.58333333333333337</v>
      </c>
      <c r="BT36" s="69">
        <v>0</v>
      </c>
      <c r="BU36" s="80" t="s">
        <v>385</v>
      </c>
      <c r="BV36" s="69">
        <v>0</v>
      </c>
      <c r="BW36" s="80" t="s">
        <v>385</v>
      </c>
      <c r="BX36" s="69">
        <v>0</v>
      </c>
      <c r="BY36" s="80" t="s">
        <v>385</v>
      </c>
      <c r="BZ36" s="69">
        <v>0</v>
      </c>
      <c r="CA36" s="80" t="s">
        <v>385</v>
      </c>
      <c r="CB36" s="69">
        <v>0</v>
      </c>
      <c r="CC36" s="80" t="s">
        <v>385</v>
      </c>
      <c r="CD36" s="69">
        <v>0</v>
      </c>
      <c r="CE36" s="80">
        <f>(CD36/AY36)</f>
        <v>0</v>
      </c>
      <c r="CF36" s="81">
        <v>501000000</v>
      </c>
      <c r="CG36" s="81">
        <v>541850000</v>
      </c>
      <c r="CH36" s="81">
        <v>577300000</v>
      </c>
      <c r="CI36" s="81">
        <v>616000000</v>
      </c>
      <c r="CJ36" s="81">
        <v>676900000</v>
      </c>
      <c r="CK36" s="81">
        <v>676900000</v>
      </c>
      <c r="CL36" s="63">
        <f t="shared" si="41"/>
        <v>0.14196244331318597</v>
      </c>
      <c r="CM36" s="63">
        <f t="shared" si="42"/>
        <v>-3.2510304860629335E-2</v>
      </c>
      <c r="CN36" s="81">
        <v>101988714762</v>
      </c>
      <c r="CO36" s="62">
        <v>855900000</v>
      </c>
      <c r="CP36" s="65">
        <v>179000000</v>
      </c>
      <c r="CQ36" s="54">
        <f t="shared" si="43"/>
        <v>0.20913658137632901</v>
      </c>
      <c r="CR36" s="82">
        <f t="shared" si="44"/>
        <v>6.6370088257275139E-3</v>
      </c>
      <c r="CS36" s="81">
        <f t="shared" si="45"/>
        <v>13538000</v>
      </c>
      <c r="CT36" s="81">
        <f t="shared" si="46"/>
        <v>82.913163428934922</v>
      </c>
      <c r="CU36" s="65">
        <v>374073241</v>
      </c>
      <c r="CV36" s="66">
        <f t="shared" si="53"/>
        <v>0.49797320458249855</v>
      </c>
      <c r="CW36" s="65">
        <v>5797865</v>
      </c>
      <c r="CX36" s="66">
        <f t="shared" si="54"/>
        <v>7.7182249285420237E-3</v>
      </c>
      <c r="CY36" s="65">
        <v>71320286</v>
      </c>
      <c r="CZ36" s="66">
        <f t="shared" si="55"/>
        <v>9.4942881442728777E-2</v>
      </c>
      <c r="DA36" s="65">
        <v>294464429</v>
      </c>
      <c r="DB36" s="66">
        <f t="shared" si="56"/>
        <v>0.39199648430529044</v>
      </c>
      <c r="DC36" s="65">
        <v>5535684</v>
      </c>
      <c r="DD36" s="54">
        <f t="shared" si="57"/>
        <v>7.3692047409401945E-3</v>
      </c>
      <c r="DE36" s="65">
        <v>0</v>
      </c>
      <c r="DF36" s="54">
        <f t="shared" si="58"/>
        <v>0</v>
      </c>
      <c r="DG36" s="65">
        <v>0</v>
      </c>
      <c r="DH36" s="66">
        <f t="shared" si="59"/>
        <v>0</v>
      </c>
      <c r="DI36" s="65">
        <v>676900000</v>
      </c>
      <c r="DJ36" s="65">
        <v>751900000</v>
      </c>
      <c r="DK36" s="65">
        <v>751191505</v>
      </c>
      <c r="DL36" s="54">
        <f t="shared" si="47"/>
        <v>0.1107992317919928</v>
      </c>
      <c r="DM36" s="67">
        <f t="shared" si="50"/>
        <v>0.10975255576894671</v>
      </c>
      <c r="DN36" s="65">
        <v>58123.38</v>
      </c>
      <c r="DO36" s="65" t="s">
        <v>386</v>
      </c>
      <c r="DP36" s="65">
        <v>58123.38</v>
      </c>
      <c r="DQ36" s="68" t="s">
        <v>387</v>
      </c>
      <c r="DR36" s="69" t="s">
        <v>388</v>
      </c>
      <c r="DS36" s="69" t="s">
        <v>388</v>
      </c>
      <c r="DT36" s="69" t="s">
        <v>406</v>
      </c>
      <c r="DU36" s="65">
        <v>846998</v>
      </c>
      <c r="DV36" s="65">
        <v>1498356</v>
      </c>
      <c r="DW36" s="65">
        <v>15514684</v>
      </c>
      <c r="DX36" s="65">
        <v>520244</v>
      </c>
      <c r="DY36" s="65">
        <v>3098358</v>
      </c>
      <c r="DZ36" s="65">
        <v>10680847</v>
      </c>
      <c r="EA36" s="65">
        <v>0</v>
      </c>
      <c r="EB36" s="65">
        <v>294464429</v>
      </c>
      <c r="EC36" s="65">
        <v>0</v>
      </c>
      <c r="ED36" s="69" t="s">
        <v>388</v>
      </c>
      <c r="EE36" s="69" t="s">
        <v>388</v>
      </c>
      <c r="EF36" s="69" t="s">
        <v>388</v>
      </c>
      <c r="EG36" s="69" t="s">
        <v>388</v>
      </c>
      <c r="EH36" s="75" t="s">
        <v>718</v>
      </c>
      <c r="EI36" s="77">
        <v>25</v>
      </c>
      <c r="EJ36" s="47" t="s">
        <v>390</v>
      </c>
      <c r="EK36" s="79">
        <v>82</v>
      </c>
      <c r="EL36" s="69" t="s">
        <v>388</v>
      </c>
      <c r="EM36" s="69" t="s">
        <v>388</v>
      </c>
      <c r="EN36" s="69">
        <v>50</v>
      </c>
      <c r="EO36" s="69">
        <v>21</v>
      </c>
      <c r="EP36" s="69">
        <v>0</v>
      </c>
      <c r="EQ36" s="69" t="s">
        <v>449</v>
      </c>
      <c r="ER36" s="69">
        <v>12</v>
      </c>
      <c r="ES36" s="76">
        <v>40</v>
      </c>
      <c r="ET36" s="77">
        <v>39</v>
      </c>
      <c r="EU36" s="69" t="s">
        <v>388</v>
      </c>
      <c r="EV36" s="65">
        <v>712</v>
      </c>
      <c r="EW36" s="83">
        <f t="shared" si="39"/>
        <v>14.24</v>
      </c>
      <c r="EX36" s="69">
        <v>251</v>
      </c>
      <c r="EY36" s="69">
        <v>2</v>
      </c>
      <c r="EZ36" s="69" t="s">
        <v>388</v>
      </c>
    </row>
    <row r="37" spans="1:156" x14ac:dyDescent="0.25">
      <c r="A37" s="88">
        <v>31</v>
      </c>
      <c r="B37" s="46" t="s">
        <v>719</v>
      </c>
      <c r="C37" s="47"/>
      <c r="D37" s="48">
        <v>2172838.6445047702</v>
      </c>
      <c r="E37" s="48">
        <v>1485201</v>
      </c>
      <c r="F37" s="48">
        <v>1466305</v>
      </c>
      <c r="G37" s="65">
        <f t="shared" si="0"/>
        <v>86913.545780190805</v>
      </c>
      <c r="H37" s="76" t="s">
        <v>527</v>
      </c>
      <c r="I37" s="76" t="s">
        <v>416</v>
      </c>
      <c r="J37" s="74" t="s">
        <v>720</v>
      </c>
      <c r="K37" s="74" t="s">
        <v>721</v>
      </c>
      <c r="L37" s="69">
        <v>9887</v>
      </c>
      <c r="M37" s="74" t="s">
        <v>722</v>
      </c>
      <c r="N37" s="69">
        <v>6391</v>
      </c>
      <c r="O37" s="75" t="s">
        <v>723</v>
      </c>
      <c r="P37" s="75" t="s">
        <v>724</v>
      </c>
      <c r="Q37" s="76">
        <v>25</v>
      </c>
      <c r="R37" s="76">
        <v>15</v>
      </c>
      <c r="S37" s="66">
        <f t="shared" si="1"/>
        <v>0.6</v>
      </c>
      <c r="T37" s="76">
        <v>10</v>
      </c>
      <c r="U37" s="66">
        <f t="shared" si="2"/>
        <v>0.4</v>
      </c>
      <c r="V37" s="77">
        <v>20</v>
      </c>
      <c r="W37" s="69">
        <v>6</v>
      </c>
      <c r="X37" s="75" t="s">
        <v>379</v>
      </c>
      <c r="Y37" s="56" t="s">
        <v>433</v>
      </c>
      <c r="Z37" s="66">
        <f>(13/25)</f>
        <v>0.52</v>
      </c>
      <c r="AA37" s="56" t="s">
        <v>401</v>
      </c>
      <c r="AB37" s="58" t="s">
        <v>382</v>
      </c>
      <c r="AC37" s="78">
        <v>108</v>
      </c>
      <c r="AD37" s="74" t="s">
        <v>725</v>
      </c>
      <c r="AE37" s="69">
        <v>13</v>
      </c>
      <c r="AF37" s="54">
        <f t="shared" si="3"/>
        <v>0.52</v>
      </c>
      <c r="AG37" s="69">
        <v>8</v>
      </c>
      <c r="AH37" s="54">
        <f t="shared" si="4"/>
        <v>0.32</v>
      </c>
      <c r="AI37" s="69">
        <v>1</v>
      </c>
      <c r="AJ37" s="54">
        <f t="shared" si="5"/>
        <v>0.04</v>
      </c>
      <c r="AK37" s="69">
        <v>1</v>
      </c>
      <c r="AL37" s="54">
        <f t="shared" si="6"/>
        <v>0.04</v>
      </c>
      <c r="AM37" s="69">
        <v>1</v>
      </c>
      <c r="AN37" s="54">
        <f t="shared" si="7"/>
        <v>0.04</v>
      </c>
      <c r="AO37" s="69">
        <v>0</v>
      </c>
      <c r="AP37" s="54">
        <f t="shared" si="8"/>
        <v>0</v>
      </c>
      <c r="AQ37" s="69">
        <v>1</v>
      </c>
      <c r="AR37" s="54">
        <f t="shared" si="9"/>
        <v>0.04</v>
      </c>
      <c r="AS37" s="69">
        <v>0</v>
      </c>
      <c r="AT37" s="54">
        <f t="shared" si="10"/>
        <v>0</v>
      </c>
      <c r="AU37" s="69">
        <v>0</v>
      </c>
      <c r="AV37" s="54">
        <f t="shared" si="11"/>
        <v>0</v>
      </c>
      <c r="AW37" s="69">
        <v>0</v>
      </c>
      <c r="AX37" s="54">
        <f t="shared" si="12"/>
        <v>0</v>
      </c>
      <c r="AY37" s="69">
        <v>0</v>
      </c>
      <c r="AZ37" s="54">
        <f t="shared" si="13"/>
        <v>0</v>
      </c>
      <c r="BA37" s="76">
        <v>12</v>
      </c>
      <c r="BB37" s="79">
        <v>20</v>
      </c>
      <c r="BC37" s="50">
        <v>2015</v>
      </c>
      <c r="BD37" s="69">
        <v>16</v>
      </c>
      <c r="BE37" s="54">
        <f t="shared" si="14"/>
        <v>0.64</v>
      </c>
      <c r="BF37" s="69">
        <v>9</v>
      </c>
      <c r="BG37" s="54">
        <f t="shared" si="15"/>
        <v>0.36</v>
      </c>
      <c r="BH37" s="56" t="s">
        <v>384</v>
      </c>
      <c r="BI37" s="69" t="s">
        <v>403</v>
      </c>
      <c r="BJ37" s="69">
        <v>7</v>
      </c>
      <c r="BK37" s="61">
        <f t="shared" si="16"/>
        <v>0.53846153846153844</v>
      </c>
      <c r="BL37" s="69">
        <v>1</v>
      </c>
      <c r="BM37" s="61">
        <f t="shared" si="17"/>
        <v>0.125</v>
      </c>
      <c r="BN37" s="69">
        <v>0</v>
      </c>
      <c r="BO37" s="61">
        <f>(BN37/AI37)</f>
        <v>0</v>
      </c>
      <c r="BP37" s="69">
        <v>0</v>
      </c>
      <c r="BQ37" s="61">
        <f t="shared" si="52"/>
        <v>0</v>
      </c>
      <c r="BR37" s="69">
        <v>1</v>
      </c>
      <c r="BS37" s="61">
        <f t="shared" si="51"/>
        <v>1</v>
      </c>
      <c r="BT37" s="69">
        <v>0</v>
      </c>
      <c r="BU37" s="80" t="s">
        <v>385</v>
      </c>
      <c r="BV37" s="69">
        <v>0</v>
      </c>
      <c r="BW37" s="61">
        <f>(BV37/AQ37)</f>
        <v>0</v>
      </c>
      <c r="BX37" s="69">
        <v>0</v>
      </c>
      <c r="BY37" s="80" t="s">
        <v>385</v>
      </c>
      <c r="BZ37" s="69">
        <v>0</v>
      </c>
      <c r="CA37" s="80" t="s">
        <v>385</v>
      </c>
      <c r="CB37" s="69">
        <v>0</v>
      </c>
      <c r="CC37" s="80" t="s">
        <v>385</v>
      </c>
      <c r="CD37" s="69">
        <v>0</v>
      </c>
      <c r="CE37" s="80" t="s">
        <v>385</v>
      </c>
      <c r="CF37" s="81">
        <v>110250000</v>
      </c>
      <c r="CG37" s="81" t="s">
        <v>404</v>
      </c>
      <c r="CH37" s="81">
        <v>121728900</v>
      </c>
      <c r="CI37" s="81">
        <v>127815450</v>
      </c>
      <c r="CJ37" s="81">
        <v>132928068</v>
      </c>
      <c r="CK37" s="81">
        <v>141767000</v>
      </c>
      <c r="CL37" s="63">
        <f t="shared" si="41"/>
        <v>8.6829915093001045E-2</v>
      </c>
      <c r="CM37" s="63">
        <f t="shared" si="42"/>
        <v>3.1822049883574142E-2</v>
      </c>
      <c r="CN37" s="81">
        <v>39922727687</v>
      </c>
      <c r="CO37" s="62">
        <v>206978236</v>
      </c>
      <c r="CP37" s="65">
        <v>65211236</v>
      </c>
      <c r="CQ37" s="54">
        <f t="shared" si="43"/>
        <v>0.31506325138455621</v>
      </c>
      <c r="CR37" s="82">
        <f t="shared" si="44"/>
        <v>3.5510349170395851E-3</v>
      </c>
      <c r="CS37" s="81">
        <f t="shared" si="45"/>
        <v>5670680</v>
      </c>
      <c r="CT37" s="81">
        <f t="shared" si="46"/>
        <v>65.245065646515741</v>
      </c>
      <c r="CU37" s="65">
        <v>86042461</v>
      </c>
      <c r="CV37" s="66">
        <f t="shared" si="53"/>
        <v>0.65894658989346677</v>
      </c>
      <c r="CW37" s="65">
        <v>16221611</v>
      </c>
      <c r="CX37" s="66">
        <f t="shared" si="54"/>
        <v>0.12423139839094502</v>
      </c>
      <c r="CY37" s="65">
        <v>28081002</v>
      </c>
      <c r="CZ37" s="66">
        <f t="shared" si="55"/>
        <v>0.21505522149920397</v>
      </c>
      <c r="DA37" s="65">
        <v>0</v>
      </c>
      <c r="DB37" s="66">
        <f t="shared" si="56"/>
        <v>0</v>
      </c>
      <c r="DC37" s="65">
        <v>230700</v>
      </c>
      <c r="DD37" s="54">
        <f t="shared" si="57"/>
        <v>1.7667902163842428E-3</v>
      </c>
      <c r="DE37" s="65">
        <v>0</v>
      </c>
      <c r="DF37" s="54">
        <f t="shared" si="58"/>
        <v>0</v>
      </c>
      <c r="DG37" s="65">
        <v>0</v>
      </c>
      <c r="DH37" s="66">
        <f t="shared" si="59"/>
        <v>0</v>
      </c>
      <c r="DI37" s="65">
        <v>132928068</v>
      </c>
      <c r="DJ37" s="65">
        <v>132928068</v>
      </c>
      <c r="DK37" s="65">
        <v>130575774</v>
      </c>
      <c r="DL37" s="54">
        <f t="shared" si="47"/>
        <v>0</v>
      </c>
      <c r="DM37" s="67">
        <f t="shared" si="50"/>
        <v>-1.7695991790086074E-2</v>
      </c>
      <c r="DN37" s="65">
        <v>93880</v>
      </c>
      <c r="DO37" s="65" t="s">
        <v>386</v>
      </c>
      <c r="DP37" s="65" t="s">
        <v>404</v>
      </c>
      <c r="DQ37" s="68" t="s">
        <v>404</v>
      </c>
      <c r="DR37" s="69">
        <v>40</v>
      </c>
      <c r="DS37" s="69" t="s">
        <v>405</v>
      </c>
      <c r="DT37" s="69" t="s">
        <v>406</v>
      </c>
      <c r="DU37" s="65">
        <v>23548</v>
      </c>
      <c r="DV37" s="65">
        <v>3461529</v>
      </c>
      <c r="DW37" s="65">
        <v>3940750</v>
      </c>
      <c r="DX37" s="65">
        <v>890453</v>
      </c>
      <c r="DY37" s="65">
        <v>6327820</v>
      </c>
      <c r="DZ37" s="65">
        <v>830587</v>
      </c>
      <c r="EA37" s="65">
        <v>0</v>
      </c>
      <c r="EB37" s="65">
        <v>0</v>
      </c>
      <c r="EC37" s="65">
        <v>0</v>
      </c>
      <c r="ED37" s="69" t="s">
        <v>409</v>
      </c>
      <c r="EE37" s="69" t="s">
        <v>409</v>
      </c>
      <c r="EF37" s="69" t="s">
        <v>409</v>
      </c>
      <c r="EG37" s="69" t="s">
        <v>447</v>
      </c>
      <c r="EH37" s="75" t="s">
        <v>726</v>
      </c>
      <c r="EI37" s="77">
        <v>27</v>
      </c>
      <c r="EJ37" s="47" t="s">
        <v>727</v>
      </c>
      <c r="EK37" s="79">
        <v>25</v>
      </c>
      <c r="EL37" s="69">
        <v>56</v>
      </c>
      <c r="EM37" s="69">
        <v>0</v>
      </c>
      <c r="EN37" s="69">
        <v>38</v>
      </c>
      <c r="EO37" s="69">
        <v>23</v>
      </c>
      <c r="EP37" s="69">
        <v>0</v>
      </c>
      <c r="EQ37" s="69">
        <v>21</v>
      </c>
      <c r="ER37" s="69">
        <v>3</v>
      </c>
      <c r="ES37" s="76">
        <v>16</v>
      </c>
      <c r="ET37" s="77">
        <v>43</v>
      </c>
      <c r="EU37" s="69">
        <v>171</v>
      </c>
      <c r="EV37" s="65">
        <v>175</v>
      </c>
      <c r="EW37" s="83">
        <f t="shared" si="39"/>
        <v>7</v>
      </c>
      <c r="EX37" s="69">
        <v>261</v>
      </c>
      <c r="EY37" s="69">
        <v>1</v>
      </c>
      <c r="EZ37" s="69" t="s">
        <v>391</v>
      </c>
    </row>
    <row r="38" spans="1:156" x14ac:dyDescent="0.25">
      <c r="A38" s="88">
        <v>32</v>
      </c>
      <c r="B38" s="46" t="s">
        <v>728</v>
      </c>
      <c r="C38" s="47"/>
      <c r="D38" s="48">
        <v>1600411.66351093</v>
      </c>
      <c r="E38" s="48">
        <v>1132920</v>
      </c>
      <c r="F38" s="48">
        <v>1110917</v>
      </c>
      <c r="G38" s="65">
        <f t="shared" si="0"/>
        <v>53347.055450364336</v>
      </c>
      <c r="H38" s="76" t="s">
        <v>427</v>
      </c>
      <c r="I38" s="76" t="s">
        <v>373</v>
      </c>
      <c r="J38" s="74" t="s">
        <v>729</v>
      </c>
      <c r="K38" s="74" t="s">
        <v>375</v>
      </c>
      <c r="L38" s="69" t="s">
        <v>376</v>
      </c>
      <c r="M38" s="74" t="s">
        <v>730</v>
      </c>
      <c r="N38" s="69">
        <v>3581</v>
      </c>
      <c r="O38" s="75" t="s">
        <v>731</v>
      </c>
      <c r="P38" s="75" t="s">
        <v>732</v>
      </c>
      <c r="Q38" s="76">
        <v>30</v>
      </c>
      <c r="R38" s="76">
        <v>18</v>
      </c>
      <c r="S38" s="66">
        <f t="shared" si="1"/>
        <v>0.6</v>
      </c>
      <c r="T38" s="76">
        <v>12</v>
      </c>
      <c r="U38" s="66">
        <f t="shared" si="2"/>
        <v>0.4</v>
      </c>
      <c r="V38" s="77">
        <v>51</v>
      </c>
      <c r="W38" s="69">
        <v>7</v>
      </c>
      <c r="X38" s="75" t="s">
        <v>379</v>
      </c>
      <c r="Y38" s="56" t="s">
        <v>433</v>
      </c>
      <c r="Z38" s="66">
        <f>(11/30)</f>
        <v>0.36666666666666664</v>
      </c>
      <c r="AA38" s="56" t="s">
        <v>381</v>
      </c>
      <c r="AB38" s="58" t="s">
        <v>382</v>
      </c>
      <c r="AC38" s="78" t="s">
        <v>733</v>
      </c>
      <c r="AD38" s="74" t="s">
        <v>734</v>
      </c>
      <c r="AE38" s="69">
        <v>11</v>
      </c>
      <c r="AF38" s="54">
        <f t="shared" si="3"/>
        <v>0.36666666666666664</v>
      </c>
      <c r="AG38" s="69">
        <v>3</v>
      </c>
      <c r="AH38" s="54">
        <f t="shared" si="4"/>
        <v>0.1</v>
      </c>
      <c r="AI38" s="69">
        <v>2</v>
      </c>
      <c r="AJ38" s="54">
        <f t="shared" si="5"/>
        <v>6.6666666666666666E-2</v>
      </c>
      <c r="AK38" s="69">
        <v>3</v>
      </c>
      <c r="AL38" s="54">
        <f t="shared" si="6"/>
        <v>0.1</v>
      </c>
      <c r="AM38" s="69">
        <v>6</v>
      </c>
      <c r="AN38" s="54">
        <f t="shared" si="7"/>
        <v>0.2</v>
      </c>
      <c r="AO38" s="69">
        <v>0</v>
      </c>
      <c r="AP38" s="54">
        <f t="shared" si="8"/>
        <v>0</v>
      </c>
      <c r="AQ38" s="69">
        <v>2</v>
      </c>
      <c r="AR38" s="54">
        <f t="shared" si="9"/>
        <v>6.6666666666666666E-2</v>
      </c>
      <c r="AS38" s="69">
        <v>2</v>
      </c>
      <c r="AT38" s="54">
        <f t="shared" si="10"/>
        <v>6.6666666666666666E-2</v>
      </c>
      <c r="AU38" s="69">
        <v>0</v>
      </c>
      <c r="AV38" s="54">
        <f t="shared" si="11"/>
        <v>0</v>
      </c>
      <c r="AW38" s="69">
        <v>0</v>
      </c>
      <c r="AX38" s="54">
        <f t="shared" si="12"/>
        <v>0</v>
      </c>
      <c r="AY38" s="69">
        <v>1</v>
      </c>
      <c r="AZ38" s="54">
        <f t="shared" si="13"/>
        <v>3.3333333333333333E-2</v>
      </c>
      <c r="BA38" s="76">
        <v>6</v>
      </c>
      <c r="BB38" s="79">
        <v>51</v>
      </c>
      <c r="BC38" s="50">
        <v>2016</v>
      </c>
      <c r="BD38" s="69">
        <v>14</v>
      </c>
      <c r="BE38" s="54">
        <f t="shared" si="14"/>
        <v>0.46666666666666667</v>
      </c>
      <c r="BF38" s="69">
        <v>16</v>
      </c>
      <c r="BG38" s="54">
        <f t="shared" si="15"/>
        <v>0.53333333333333333</v>
      </c>
      <c r="BH38" s="56" t="s">
        <v>403</v>
      </c>
      <c r="BI38" s="69" t="s">
        <v>403</v>
      </c>
      <c r="BJ38" s="69">
        <v>5</v>
      </c>
      <c r="BK38" s="61">
        <f t="shared" si="16"/>
        <v>0.45454545454545453</v>
      </c>
      <c r="BL38" s="69">
        <v>1</v>
      </c>
      <c r="BM38" s="61">
        <f t="shared" si="17"/>
        <v>0.33333333333333331</v>
      </c>
      <c r="BN38" s="69">
        <v>1</v>
      </c>
      <c r="BO38" s="61">
        <f>(BN38/AI38)</f>
        <v>0.5</v>
      </c>
      <c r="BP38" s="69">
        <v>2</v>
      </c>
      <c r="BQ38" s="61">
        <f t="shared" si="52"/>
        <v>0.66666666666666663</v>
      </c>
      <c r="BR38" s="69">
        <v>4</v>
      </c>
      <c r="BS38" s="61">
        <f t="shared" si="51"/>
        <v>0.66666666666666663</v>
      </c>
      <c r="BT38" s="69">
        <v>0</v>
      </c>
      <c r="BU38" s="80" t="s">
        <v>385</v>
      </c>
      <c r="BV38" s="69">
        <v>1</v>
      </c>
      <c r="BW38" s="61">
        <f>(BV38/AQ38)</f>
        <v>0.5</v>
      </c>
      <c r="BX38" s="69">
        <v>1</v>
      </c>
      <c r="BY38" s="61">
        <f>(BX38/AS38)</f>
        <v>0.5</v>
      </c>
      <c r="BZ38" s="69">
        <v>0</v>
      </c>
      <c r="CA38" s="80" t="s">
        <v>385</v>
      </c>
      <c r="CB38" s="69">
        <v>0</v>
      </c>
      <c r="CC38" s="80" t="s">
        <v>385</v>
      </c>
      <c r="CD38" s="69">
        <v>1</v>
      </c>
      <c r="CE38" s="80">
        <f>(CD38/AY38)</f>
        <v>1</v>
      </c>
      <c r="CF38" s="81">
        <v>251995618</v>
      </c>
      <c r="CG38" s="81">
        <v>275477367</v>
      </c>
      <c r="CH38" s="81">
        <v>275477367</v>
      </c>
      <c r="CI38" s="81">
        <v>288180141</v>
      </c>
      <c r="CJ38" s="81">
        <v>292374085</v>
      </c>
      <c r="CK38" s="81">
        <v>288216656</v>
      </c>
      <c r="CL38" s="63">
        <f t="shared" si="41"/>
        <v>-3.330133440066927E-2</v>
      </c>
      <c r="CM38" s="63">
        <f t="shared" si="42"/>
        <v>-4.6267576527759334E-2</v>
      </c>
      <c r="CN38" s="81">
        <v>35030593697</v>
      </c>
      <c r="CO38" s="62">
        <v>406281901</v>
      </c>
      <c r="CP38" s="65">
        <v>118065245</v>
      </c>
      <c r="CQ38" s="54">
        <f t="shared" si="43"/>
        <v>0.29059932207021943</v>
      </c>
      <c r="CR38" s="82">
        <f t="shared" si="44"/>
        <v>8.2275698348978511E-3</v>
      </c>
      <c r="CS38" s="81">
        <f t="shared" si="45"/>
        <v>9607221.8666666672</v>
      </c>
      <c r="CT38" s="81">
        <f t="shared" si="46"/>
        <v>180.08907493695708</v>
      </c>
      <c r="CU38" s="65">
        <v>176579009.41</v>
      </c>
      <c r="CV38" s="66">
        <f t="shared" si="53"/>
        <v>0.59686431187263167</v>
      </c>
      <c r="CW38" s="65">
        <v>5433208.9800000004</v>
      </c>
      <c r="CX38" s="66">
        <f t="shared" si="54"/>
        <v>1.8365085125028754E-2</v>
      </c>
      <c r="CY38" s="65">
        <v>17956397.920000002</v>
      </c>
      <c r="CZ38" s="66">
        <f t="shared" si="55"/>
        <v>6.0695397057907621E-2</v>
      </c>
      <c r="DA38" s="65">
        <v>95612877.420000002</v>
      </c>
      <c r="DB38" s="66">
        <f t="shared" si="56"/>
        <v>0.32318628628697427</v>
      </c>
      <c r="DC38" s="65">
        <v>262981.96999999997</v>
      </c>
      <c r="DD38" s="54">
        <f t="shared" si="57"/>
        <v>8.8891965745771062E-4</v>
      </c>
      <c r="DE38" s="65">
        <v>0</v>
      </c>
      <c r="DF38" s="54">
        <f t="shared" si="58"/>
        <v>0</v>
      </c>
      <c r="DG38" s="65">
        <v>0</v>
      </c>
      <c r="DH38" s="66">
        <f t="shared" si="59"/>
        <v>0</v>
      </c>
      <c r="DI38" s="65">
        <v>292374085</v>
      </c>
      <c r="DJ38" s="65">
        <v>296976715</v>
      </c>
      <c r="DK38" s="65">
        <v>295844475.69999999</v>
      </c>
      <c r="DL38" s="54">
        <f t="shared" si="47"/>
        <v>1.57422638877176E-2</v>
      </c>
      <c r="DM38" s="67">
        <f t="shared" si="50"/>
        <v>1.1869693239056955E-2</v>
      </c>
      <c r="DN38" s="65">
        <v>95000</v>
      </c>
      <c r="DO38" s="65" t="s">
        <v>386</v>
      </c>
      <c r="DP38" s="65">
        <v>72306.94</v>
      </c>
      <c r="DQ38" s="68" t="s">
        <v>387</v>
      </c>
      <c r="DR38" s="69">
        <v>42</v>
      </c>
      <c r="DS38" s="69" t="s">
        <v>735</v>
      </c>
      <c r="DT38" s="69" t="s">
        <v>461</v>
      </c>
      <c r="DU38" s="65">
        <v>2175899.9900000002</v>
      </c>
      <c r="DV38" s="65">
        <v>569482.30000000005</v>
      </c>
      <c r="DW38" s="65">
        <v>761517.52</v>
      </c>
      <c r="DX38" s="65">
        <v>5581255.5999999996</v>
      </c>
      <c r="DY38" s="65">
        <v>6096285.4299999997</v>
      </c>
      <c r="DZ38" s="65">
        <v>431375.35</v>
      </c>
      <c r="EA38" s="65">
        <v>0</v>
      </c>
      <c r="EB38" s="65">
        <v>95612877.420000002</v>
      </c>
      <c r="EC38" s="65">
        <v>0</v>
      </c>
      <c r="ED38" s="69" t="s">
        <v>409</v>
      </c>
      <c r="EE38" s="69" t="s">
        <v>409</v>
      </c>
      <c r="EF38" s="69" t="s">
        <v>409</v>
      </c>
      <c r="EG38" s="69" t="s">
        <v>409</v>
      </c>
      <c r="EH38" s="75" t="s">
        <v>736</v>
      </c>
      <c r="EI38" s="77">
        <v>57</v>
      </c>
      <c r="EJ38" s="47" t="s">
        <v>423</v>
      </c>
      <c r="EK38" s="79">
        <v>73</v>
      </c>
      <c r="EL38" s="69">
        <v>127</v>
      </c>
      <c r="EM38" s="69">
        <v>3</v>
      </c>
      <c r="EN38" s="69">
        <v>83</v>
      </c>
      <c r="EO38" s="69">
        <v>11</v>
      </c>
      <c r="EP38" s="69">
        <v>0</v>
      </c>
      <c r="EQ38" s="69">
        <v>8</v>
      </c>
      <c r="ER38" s="69">
        <v>1</v>
      </c>
      <c r="ES38" s="76">
        <v>30</v>
      </c>
      <c r="ET38" s="77">
        <v>124</v>
      </c>
      <c r="EU38" s="69">
        <v>191</v>
      </c>
      <c r="EV38" s="65">
        <v>304</v>
      </c>
      <c r="EW38" s="83">
        <f t="shared" si="39"/>
        <v>10.133333333333333</v>
      </c>
      <c r="EX38" s="69">
        <v>118</v>
      </c>
      <c r="EY38" s="69">
        <v>3</v>
      </c>
      <c r="EZ38" s="69" t="s">
        <v>391</v>
      </c>
    </row>
  </sheetData>
  <mergeCells count="25">
    <mergeCell ref="EN2:ER2"/>
    <mergeCell ref="ES2:EU2"/>
    <mergeCell ref="EV2:EW2"/>
    <mergeCell ref="EX2:EZ2"/>
    <mergeCell ref="DI2:DM2"/>
    <mergeCell ref="DN2:DT2"/>
    <mergeCell ref="DU2:EC2"/>
    <mergeCell ref="ED2:EG2"/>
    <mergeCell ref="EH2:EM2"/>
    <mergeCell ref="A1:A6"/>
    <mergeCell ref="B1:B6"/>
    <mergeCell ref="D1:CE1"/>
    <mergeCell ref="CF1:EG1"/>
    <mergeCell ref="EH1:EZ1"/>
    <mergeCell ref="D2:G2"/>
    <mergeCell ref="H2:I2"/>
    <mergeCell ref="J2:N2"/>
    <mergeCell ref="O2:P2"/>
    <mergeCell ref="Q2:V2"/>
    <mergeCell ref="W2:AC2"/>
    <mergeCell ref="AD2:AZ2"/>
    <mergeCell ref="BA2:BC2"/>
    <mergeCell ref="BD2:CE2"/>
    <mergeCell ref="CF2:CT2"/>
    <mergeCell ref="CU2:DH2"/>
  </mergeCells>
  <hyperlinks>
    <hyperlink ref="O7" r:id="rId1"/>
    <hyperlink ref="P7" r:id="rId2"/>
    <hyperlink ref="O20" r:id="rId3" location="Constitucion"/>
    <hyperlink ref="P20" r:id="rId4" location="Constitucion"/>
    <hyperlink ref="P21" r:id="rId5"/>
    <hyperlink ref="O37" r:id="rId6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IMCO</dc:creator>
  <cp:lastModifiedBy>Ramiro Suárez</cp:lastModifiedBy>
  <cp:revision>0</cp:revision>
  <dcterms:created xsi:type="dcterms:W3CDTF">2017-01-11T15:07:38Z</dcterms:created>
  <dcterms:modified xsi:type="dcterms:W3CDTF">2017-06-29T22:07:44Z</dcterms:modified>
  <dc:language>en-US</dc:language>
</cp:coreProperties>
</file>