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CO\Downloads\"/>
    </mc:Choice>
  </mc:AlternateContent>
  <bookViews>
    <workbookView xWindow="0" yWindow="0" windowWidth="20490" windowHeight="6855" tabRatio="678" firstSheet="4" activeTab="7"/>
  </bookViews>
  <sheets>
    <sheet name="Lista de indicadores" sheetId="1" r:id="rId1"/>
    <sheet name="Tabla_consolidada_datos_IMCO_au" sheetId="2" r:id="rId2"/>
    <sheet name="Tabla_consolidada_datos_IMCO_TP" sheetId="3" r:id="rId3"/>
    <sheet name="compara resultados" sheetId="4" r:id="rId4"/>
    <sheet name="intercensal_procesada_TP" sheetId="5" r:id="rId5"/>
    <sheet name="intercensal_procesada_autos" sheetId="6" r:id="rId6"/>
    <sheet name="ENIGH_gasto_educ_entret" sheetId="7" r:id="rId7"/>
    <sheet name="modo_transp_vs_inversión" sheetId="8" r:id="rId8"/>
  </sheet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33" i="7" l="1"/>
  <c r="C32" i="7"/>
  <c r="C31" i="7"/>
  <c r="C30" i="7"/>
  <c r="C29" i="7"/>
  <c r="C28" i="7"/>
  <c r="C27" i="7"/>
  <c r="BN33" i="3" s="1"/>
  <c r="C26" i="7"/>
  <c r="C25" i="7"/>
  <c r="C24" i="7"/>
  <c r="C23" i="7"/>
  <c r="C22" i="7"/>
  <c r="BN26" i="3" s="1"/>
  <c r="BO26" i="3" s="1"/>
  <c r="C21" i="7"/>
  <c r="C20" i="7"/>
  <c r="C19" i="7"/>
  <c r="C18" i="7"/>
  <c r="C17" i="7"/>
  <c r="C16" i="7"/>
  <c r="C15" i="7"/>
  <c r="C14" i="7"/>
  <c r="C13" i="7"/>
  <c r="C12" i="7"/>
  <c r="C11" i="7"/>
  <c r="C10" i="7"/>
  <c r="C9" i="7"/>
  <c r="C8" i="7"/>
  <c r="C7" i="7"/>
  <c r="C6" i="7"/>
  <c r="BN32" i="3" s="1"/>
  <c r="BO32" i="3" s="1"/>
  <c r="C5" i="7"/>
  <c r="C4" i="7"/>
  <c r="C3" i="7"/>
  <c r="C2" i="7"/>
  <c r="D45" i="4"/>
  <c r="BO36" i="3"/>
  <c r="BN36" i="3"/>
  <c r="BK36" i="3"/>
  <c r="AL36" i="3"/>
  <c r="AK36" i="3"/>
  <c r="AJ36" i="3"/>
  <c r="AI36" i="3"/>
  <c r="AH36" i="3"/>
  <c r="AS36" i="3" s="1"/>
  <c r="AG36" i="3"/>
  <c r="AF36" i="3"/>
  <c r="AE36" i="3"/>
  <c r="AD36" i="3"/>
  <c r="AC36" i="3"/>
  <c r="AB36" i="3"/>
  <c r="AA36" i="3"/>
  <c r="Z36" i="3"/>
  <c r="Y36" i="3"/>
  <c r="X36" i="3"/>
  <c r="AO36" i="3" s="1"/>
  <c r="W36" i="3"/>
  <c r="V36" i="3"/>
  <c r="U36" i="3"/>
  <c r="T36" i="3"/>
  <c r="AN36" i="3" s="1"/>
  <c r="S36" i="3"/>
  <c r="Q36" i="3"/>
  <c r="J105" i="4" s="1"/>
  <c r="O36" i="3"/>
  <c r="N36" i="3"/>
  <c r="E69" i="4" s="1"/>
  <c r="M36" i="3"/>
  <c r="L36" i="3"/>
  <c r="G36" i="3"/>
  <c r="F36" i="3"/>
  <c r="BN35" i="3"/>
  <c r="BO35" i="3" s="1"/>
  <c r="BK35" i="3"/>
  <c r="AL35" i="3"/>
  <c r="AK35" i="3"/>
  <c r="AJ35" i="3"/>
  <c r="AI35" i="3"/>
  <c r="AH35" i="3"/>
  <c r="AG35" i="3"/>
  <c r="AF35" i="3"/>
  <c r="AE35" i="3"/>
  <c r="AD35" i="3"/>
  <c r="AC35" i="3"/>
  <c r="AR35" i="3" s="1"/>
  <c r="AB35" i="3"/>
  <c r="AA35" i="3"/>
  <c r="Z35" i="3"/>
  <c r="Y35" i="3"/>
  <c r="X35" i="3"/>
  <c r="W35" i="3"/>
  <c r="V35" i="3"/>
  <c r="U35" i="3"/>
  <c r="AN35" i="3" s="1"/>
  <c r="T35" i="3"/>
  <c r="S35" i="3"/>
  <c r="N35" i="3"/>
  <c r="M35" i="3"/>
  <c r="L35" i="3"/>
  <c r="I35" i="3"/>
  <c r="K35" i="3" s="1"/>
  <c r="H35" i="3"/>
  <c r="D68" i="4" s="1"/>
  <c r="G35" i="3"/>
  <c r="F35" i="3"/>
  <c r="BN34" i="3"/>
  <c r="BO34" i="3" s="1"/>
  <c r="BK34" i="3"/>
  <c r="AR34" i="3"/>
  <c r="AL34" i="3"/>
  <c r="AK34" i="3"/>
  <c r="AJ34" i="3"/>
  <c r="AI34" i="3"/>
  <c r="AH34" i="3"/>
  <c r="AG34" i="3"/>
  <c r="AF34" i="3"/>
  <c r="AE34" i="3"/>
  <c r="AD34" i="3"/>
  <c r="AC34" i="3"/>
  <c r="AB34" i="3"/>
  <c r="AA34" i="3"/>
  <c r="Z34" i="3"/>
  <c r="Y34" i="3"/>
  <c r="X34" i="3"/>
  <c r="AO34" i="3" s="1"/>
  <c r="W34" i="3"/>
  <c r="V34" i="3"/>
  <c r="U34" i="3"/>
  <c r="T34" i="3"/>
  <c r="S34" i="3"/>
  <c r="O34" i="3"/>
  <c r="Q34" i="3" s="1"/>
  <c r="J103" i="4" s="1"/>
  <c r="M34" i="3"/>
  <c r="L34" i="3"/>
  <c r="N34" i="3" s="1"/>
  <c r="E67" i="4" s="1"/>
  <c r="G34" i="3"/>
  <c r="F34" i="3"/>
  <c r="H34" i="3" s="1"/>
  <c r="BO33" i="3"/>
  <c r="BK33" i="3"/>
  <c r="AR33" i="3"/>
  <c r="AL33" i="3"/>
  <c r="AK33" i="3"/>
  <c r="AJ33" i="3"/>
  <c r="AI33" i="3"/>
  <c r="AH33" i="3"/>
  <c r="AG33" i="3"/>
  <c r="AF33" i="3"/>
  <c r="AE33" i="3"/>
  <c r="AD33" i="3"/>
  <c r="AC33" i="3"/>
  <c r="AB33" i="3"/>
  <c r="AA33" i="3"/>
  <c r="Z33" i="3"/>
  <c r="Y33" i="3"/>
  <c r="X33" i="3"/>
  <c r="W33" i="3"/>
  <c r="V33" i="3"/>
  <c r="U33" i="3"/>
  <c r="T33" i="3"/>
  <c r="S33" i="3"/>
  <c r="AN33" i="3" s="1"/>
  <c r="M33" i="3"/>
  <c r="N33" i="3" s="1"/>
  <c r="L33" i="3"/>
  <c r="I33" i="3"/>
  <c r="K33" i="3" s="1"/>
  <c r="H33" i="3"/>
  <c r="D66" i="4" s="1"/>
  <c r="G33" i="3"/>
  <c r="F33" i="3"/>
  <c r="BK32" i="3"/>
  <c r="AL32" i="3"/>
  <c r="AK32" i="3"/>
  <c r="AJ32" i="3"/>
  <c r="AI32" i="3"/>
  <c r="AH32" i="3"/>
  <c r="AG32" i="3"/>
  <c r="AF32" i="3"/>
  <c r="AE32" i="3"/>
  <c r="AD32" i="3"/>
  <c r="AR32" i="3" s="1"/>
  <c r="AC32" i="3"/>
  <c r="AB32" i="3"/>
  <c r="AA32" i="3"/>
  <c r="Z32" i="3"/>
  <c r="Y32" i="3"/>
  <c r="X32" i="3"/>
  <c r="W32" i="3"/>
  <c r="V32" i="3"/>
  <c r="AN32" i="3" s="1"/>
  <c r="U32" i="3"/>
  <c r="T32" i="3"/>
  <c r="S32" i="3"/>
  <c r="M32" i="3"/>
  <c r="N32" i="3" s="1"/>
  <c r="L32" i="3"/>
  <c r="G32" i="3"/>
  <c r="H32" i="3" s="1"/>
  <c r="F32" i="3"/>
  <c r="BN31" i="3"/>
  <c r="BO31" i="3" s="1"/>
  <c r="BK31" i="3"/>
  <c r="AL31" i="3"/>
  <c r="AK31" i="3"/>
  <c r="AJ31" i="3"/>
  <c r="AI31" i="3"/>
  <c r="AS31" i="3" s="1"/>
  <c r="AH31" i="3"/>
  <c r="AG31" i="3"/>
  <c r="AF31" i="3"/>
  <c r="AE31" i="3"/>
  <c r="AD31" i="3"/>
  <c r="AC31" i="3"/>
  <c r="AB31" i="3"/>
  <c r="AA31" i="3"/>
  <c r="Z31" i="3"/>
  <c r="Y31" i="3"/>
  <c r="X31" i="3"/>
  <c r="W31" i="3"/>
  <c r="V31" i="3"/>
  <c r="U31" i="3"/>
  <c r="T31" i="3"/>
  <c r="S31" i="3"/>
  <c r="AN31" i="3" s="1"/>
  <c r="N31" i="3"/>
  <c r="M31" i="3"/>
  <c r="L31" i="3"/>
  <c r="G31" i="3"/>
  <c r="F31" i="3"/>
  <c r="H31" i="3" s="1"/>
  <c r="D64" i="4" s="1"/>
  <c r="BN30" i="3"/>
  <c r="BO30" i="3" s="1"/>
  <c r="BK30" i="3"/>
  <c r="AL30" i="3"/>
  <c r="AK30" i="3"/>
  <c r="AJ30" i="3"/>
  <c r="AI30" i="3"/>
  <c r="AH30" i="3"/>
  <c r="AG30" i="3"/>
  <c r="AR30" i="3" s="1"/>
  <c r="AF30" i="3"/>
  <c r="AE30" i="3"/>
  <c r="AD30" i="3"/>
  <c r="AC30" i="3"/>
  <c r="AB30" i="3"/>
  <c r="AA30" i="3"/>
  <c r="Z30" i="3"/>
  <c r="Y30" i="3"/>
  <c r="X30" i="3"/>
  <c r="W30" i="3"/>
  <c r="V30" i="3"/>
  <c r="U30" i="3"/>
  <c r="T30" i="3"/>
  <c r="S30" i="3"/>
  <c r="AN30" i="3" s="1"/>
  <c r="M30" i="3"/>
  <c r="L30" i="3"/>
  <c r="N30" i="3" s="1"/>
  <c r="G30" i="3"/>
  <c r="H30" i="3" s="1"/>
  <c r="F30" i="3"/>
  <c r="BN29" i="3"/>
  <c r="BO29" i="3" s="1"/>
  <c r="BK29" i="3"/>
  <c r="AL29" i="3"/>
  <c r="AK29" i="3"/>
  <c r="AJ29" i="3"/>
  <c r="AI29" i="3"/>
  <c r="AS29" i="3" s="1"/>
  <c r="AH29" i="3"/>
  <c r="AG29" i="3"/>
  <c r="AF29" i="3"/>
  <c r="AE29" i="3"/>
  <c r="AD29" i="3"/>
  <c r="AC29" i="3"/>
  <c r="AR29" i="3" s="1"/>
  <c r="AB29" i="3"/>
  <c r="AA29" i="3"/>
  <c r="Z29" i="3"/>
  <c r="Y29" i="3"/>
  <c r="X29" i="3"/>
  <c r="AO29" i="3" s="1"/>
  <c r="W29" i="3"/>
  <c r="V29" i="3"/>
  <c r="U29" i="3"/>
  <c r="T29" i="3"/>
  <c r="S29" i="3"/>
  <c r="AN29" i="3" s="1"/>
  <c r="AP29" i="3" s="1"/>
  <c r="M29" i="3"/>
  <c r="L29" i="3"/>
  <c r="N29" i="3" s="1"/>
  <c r="K29" i="3"/>
  <c r="I29" i="3"/>
  <c r="G29" i="3"/>
  <c r="F29" i="3"/>
  <c r="H29" i="3" s="1"/>
  <c r="D62" i="4" s="1"/>
  <c r="BN28" i="3"/>
  <c r="BO28" i="3" s="1"/>
  <c r="BK28" i="3"/>
  <c r="AL28" i="3"/>
  <c r="AK28" i="3"/>
  <c r="AJ28" i="3"/>
  <c r="AI28" i="3"/>
  <c r="AH28" i="3"/>
  <c r="AS28" i="3" s="1"/>
  <c r="AG28" i="3"/>
  <c r="AF28" i="3"/>
  <c r="AE28" i="3"/>
  <c r="AD28" i="3"/>
  <c r="AR28" i="3" s="1"/>
  <c r="AC28" i="3"/>
  <c r="AB28" i="3"/>
  <c r="AA28" i="3"/>
  <c r="Z28" i="3"/>
  <c r="Y28" i="3"/>
  <c r="X28" i="3"/>
  <c r="W28" i="3"/>
  <c r="V28" i="3"/>
  <c r="U28" i="3"/>
  <c r="T28" i="3"/>
  <c r="S28" i="3"/>
  <c r="N28" i="3"/>
  <c r="M28" i="3"/>
  <c r="L28" i="3"/>
  <c r="H28" i="3"/>
  <c r="D61" i="4" s="1"/>
  <c r="G28" i="3"/>
  <c r="F28" i="3"/>
  <c r="BN27" i="3"/>
  <c r="BO27" i="3" s="1"/>
  <c r="BK27" i="3"/>
  <c r="AL27" i="3"/>
  <c r="AK27" i="3"/>
  <c r="AJ27" i="3"/>
  <c r="AI27" i="3"/>
  <c r="AS27" i="3" s="1"/>
  <c r="AH27" i="3"/>
  <c r="AG27" i="3"/>
  <c r="AF27" i="3"/>
  <c r="AE27" i="3"/>
  <c r="AD27" i="3"/>
  <c r="AC27" i="3"/>
  <c r="AB27" i="3"/>
  <c r="AA27" i="3"/>
  <c r="Z27" i="3"/>
  <c r="Y27" i="3"/>
  <c r="X27" i="3"/>
  <c r="AO27" i="3" s="1"/>
  <c r="W27" i="3"/>
  <c r="AN27" i="3" s="1"/>
  <c r="V27" i="3"/>
  <c r="U27" i="3"/>
  <c r="T27" i="3"/>
  <c r="S27" i="3"/>
  <c r="M27" i="3"/>
  <c r="L27" i="3"/>
  <c r="N27" i="3" s="1"/>
  <c r="G27" i="3"/>
  <c r="F27" i="3"/>
  <c r="BK26" i="3"/>
  <c r="AL26" i="3"/>
  <c r="AS26" i="3" s="1"/>
  <c r="AK26" i="3"/>
  <c r="AJ26" i="3"/>
  <c r="AI26" i="3"/>
  <c r="AH26" i="3"/>
  <c r="AG26" i="3"/>
  <c r="AF26" i="3"/>
  <c r="AE26" i="3"/>
  <c r="AD26" i="3"/>
  <c r="AC26" i="3"/>
  <c r="AB26" i="3"/>
  <c r="AA26" i="3"/>
  <c r="Z26" i="3"/>
  <c r="Y26" i="3"/>
  <c r="X26" i="3"/>
  <c r="AO26" i="3" s="1"/>
  <c r="W26" i="3"/>
  <c r="V26" i="3"/>
  <c r="AN26" i="3" s="1"/>
  <c r="AP26" i="3" s="1"/>
  <c r="U26" i="3"/>
  <c r="T26" i="3"/>
  <c r="S26" i="3"/>
  <c r="M26" i="3"/>
  <c r="N26" i="3" s="1"/>
  <c r="L26" i="3"/>
  <c r="G26" i="3"/>
  <c r="H26" i="3" s="1"/>
  <c r="F26" i="3"/>
  <c r="BN25" i="3"/>
  <c r="BO25" i="3" s="1"/>
  <c r="BK25" i="3"/>
  <c r="AL25" i="3"/>
  <c r="AK25" i="3"/>
  <c r="AJ25" i="3"/>
  <c r="AI25" i="3"/>
  <c r="AH25" i="3"/>
  <c r="AG25" i="3"/>
  <c r="AF25" i="3"/>
  <c r="AE25" i="3"/>
  <c r="AD25" i="3"/>
  <c r="AC25" i="3"/>
  <c r="AR25" i="3" s="1"/>
  <c r="AB25" i="3"/>
  <c r="AA25" i="3"/>
  <c r="Z25" i="3"/>
  <c r="Y25" i="3"/>
  <c r="X25" i="3"/>
  <c r="W25" i="3"/>
  <c r="V25" i="3"/>
  <c r="U25" i="3"/>
  <c r="T25" i="3"/>
  <c r="S25" i="3"/>
  <c r="M25" i="3"/>
  <c r="L25" i="3"/>
  <c r="N25" i="3" s="1"/>
  <c r="G25" i="3"/>
  <c r="H25" i="3" s="1"/>
  <c r="D58" i="4" s="1"/>
  <c r="F25" i="3"/>
  <c r="BO24" i="3"/>
  <c r="BN24" i="3"/>
  <c r="BK24" i="3"/>
  <c r="AL24" i="3"/>
  <c r="AK24" i="3"/>
  <c r="AJ24" i="3"/>
  <c r="AI24" i="3"/>
  <c r="AH24" i="3"/>
  <c r="AG24" i="3"/>
  <c r="AF24" i="3"/>
  <c r="AE24" i="3"/>
  <c r="AD24" i="3"/>
  <c r="AC24" i="3"/>
  <c r="AR24" i="3" s="1"/>
  <c r="AB24" i="3"/>
  <c r="AA24" i="3"/>
  <c r="Z24" i="3"/>
  <c r="Y24" i="3"/>
  <c r="X24" i="3"/>
  <c r="AO24" i="3" s="1"/>
  <c r="W24" i="3"/>
  <c r="V24" i="3"/>
  <c r="U24" i="3"/>
  <c r="T24" i="3"/>
  <c r="S24" i="3"/>
  <c r="M24" i="3"/>
  <c r="L24" i="3"/>
  <c r="N24" i="3" s="1"/>
  <c r="G24" i="3"/>
  <c r="H24" i="3" s="1"/>
  <c r="F24" i="3"/>
  <c r="BO23" i="3"/>
  <c r="BN23" i="3"/>
  <c r="BK23" i="3"/>
  <c r="AO23" i="3"/>
  <c r="AL23" i="3"/>
  <c r="AS23" i="3" s="1"/>
  <c r="AK23" i="3"/>
  <c r="AJ23" i="3"/>
  <c r="AI23" i="3"/>
  <c r="AH23" i="3"/>
  <c r="AG23" i="3"/>
  <c r="AF23" i="3"/>
  <c r="AE23" i="3"/>
  <c r="AD23" i="3"/>
  <c r="AC23" i="3"/>
  <c r="AB23" i="3"/>
  <c r="AA23" i="3"/>
  <c r="Z23" i="3"/>
  <c r="Y23" i="3"/>
  <c r="X23" i="3"/>
  <c r="W23" i="3"/>
  <c r="V23" i="3"/>
  <c r="AN23" i="3" s="1"/>
  <c r="AP23" i="3" s="1"/>
  <c r="U23" i="3"/>
  <c r="T23" i="3"/>
  <c r="S23" i="3"/>
  <c r="M23" i="3"/>
  <c r="L23" i="3"/>
  <c r="N23" i="3" s="1"/>
  <c r="G23" i="3"/>
  <c r="F23" i="3"/>
  <c r="H23" i="3" s="1"/>
  <c r="BN22" i="3"/>
  <c r="BO22" i="3" s="1"/>
  <c r="BK22" i="3"/>
  <c r="AL22" i="3"/>
  <c r="AK22" i="3"/>
  <c r="AJ22" i="3"/>
  <c r="AI22" i="3"/>
  <c r="AH22" i="3"/>
  <c r="AG22" i="3"/>
  <c r="AR22" i="3" s="1"/>
  <c r="AF22" i="3"/>
  <c r="AE22" i="3"/>
  <c r="AD22" i="3"/>
  <c r="AC22" i="3"/>
  <c r="AB22" i="3"/>
  <c r="AA22" i="3"/>
  <c r="Z22" i="3"/>
  <c r="Y22" i="3"/>
  <c r="X22" i="3"/>
  <c r="W22" i="3"/>
  <c r="V22" i="3"/>
  <c r="U22" i="3"/>
  <c r="T22" i="3"/>
  <c r="S22" i="3"/>
  <c r="AN22" i="3" s="1"/>
  <c r="N22" i="3"/>
  <c r="M22" i="3"/>
  <c r="L22" i="3"/>
  <c r="H22" i="3"/>
  <c r="G22" i="3"/>
  <c r="F22" i="3"/>
  <c r="BN21" i="3"/>
  <c r="BO21" i="3" s="1"/>
  <c r="BK21" i="3"/>
  <c r="AZ21" i="3"/>
  <c r="BB21" i="3" s="1"/>
  <c r="BH21" i="3" s="1"/>
  <c r="AR21" i="3"/>
  <c r="AT21" i="3" s="1"/>
  <c r="H90" i="4" s="1"/>
  <c r="AL21" i="3"/>
  <c r="AK21" i="3"/>
  <c r="AJ21" i="3"/>
  <c r="AI21" i="3"/>
  <c r="AH21" i="3"/>
  <c r="AS21" i="3" s="1"/>
  <c r="AG21" i="3"/>
  <c r="AF21" i="3"/>
  <c r="AE21" i="3"/>
  <c r="AD21" i="3"/>
  <c r="AC21" i="3"/>
  <c r="AB21" i="3"/>
  <c r="AA21" i="3"/>
  <c r="Z21" i="3"/>
  <c r="Y21" i="3"/>
  <c r="X21" i="3"/>
  <c r="W21" i="3"/>
  <c r="V21" i="3"/>
  <c r="U21" i="3"/>
  <c r="T21" i="3"/>
  <c r="S21" i="3"/>
  <c r="R21" i="3"/>
  <c r="O21" i="3"/>
  <c r="Q21" i="3" s="1"/>
  <c r="J90" i="4" s="1"/>
  <c r="N21" i="3"/>
  <c r="E54" i="4" s="1"/>
  <c r="M21" i="3"/>
  <c r="L21" i="3"/>
  <c r="K21" i="3"/>
  <c r="I90" i="4" s="1"/>
  <c r="I21" i="3"/>
  <c r="H21" i="3"/>
  <c r="D54" i="4" s="1"/>
  <c r="G21" i="3"/>
  <c r="F21" i="3"/>
  <c r="BN20" i="3"/>
  <c r="BO20" i="3" s="1"/>
  <c r="BK20" i="3"/>
  <c r="AL20" i="3"/>
  <c r="AK20" i="3"/>
  <c r="AJ20" i="3"/>
  <c r="AI20" i="3"/>
  <c r="AH20" i="3"/>
  <c r="AG20" i="3"/>
  <c r="AF20" i="3"/>
  <c r="AE20" i="3"/>
  <c r="AD20" i="3"/>
  <c r="AC20" i="3"/>
  <c r="AB20" i="3"/>
  <c r="AA20" i="3"/>
  <c r="Z20" i="3"/>
  <c r="Y20" i="3"/>
  <c r="X20" i="3"/>
  <c r="AO20" i="3" s="1"/>
  <c r="W20" i="3"/>
  <c r="AN20" i="3" s="1"/>
  <c r="V20" i="3"/>
  <c r="U20" i="3"/>
  <c r="T20" i="3"/>
  <c r="S20" i="3"/>
  <c r="M20" i="3"/>
  <c r="L20" i="3"/>
  <c r="G20" i="3"/>
  <c r="F20" i="3"/>
  <c r="H20" i="3" s="1"/>
  <c r="BN19" i="3"/>
  <c r="BO19" i="3" s="1"/>
  <c r="BK19" i="3"/>
  <c r="AL19" i="3"/>
  <c r="AK19" i="3"/>
  <c r="AJ19" i="3"/>
  <c r="AI19" i="3"/>
  <c r="AS19" i="3" s="1"/>
  <c r="AH19" i="3"/>
  <c r="AG19" i="3"/>
  <c r="AF19" i="3"/>
  <c r="AE19" i="3"/>
  <c r="AD19" i="3"/>
  <c r="AC19" i="3"/>
  <c r="AB19" i="3"/>
  <c r="AA19" i="3"/>
  <c r="Z19" i="3"/>
  <c r="Y19" i="3"/>
  <c r="X19" i="3"/>
  <c r="W19" i="3"/>
  <c r="AN19" i="3" s="1"/>
  <c r="V19" i="3"/>
  <c r="U19" i="3"/>
  <c r="T19" i="3"/>
  <c r="S19" i="3"/>
  <c r="N19" i="3"/>
  <c r="M19" i="3"/>
  <c r="L19" i="3"/>
  <c r="G19" i="3"/>
  <c r="F19" i="3"/>
  <c r="BO18" i="3"/>
  <c r="BN18" i="3"/>
  <c r="BK18" i="3"/>
  <c r="AL18" i="3"/>
  <c r="AK18" i="3"/>
  <c r="AJ18" i="3"/>
  <c r="AI18" i="3"/>
  <c r="AH18" i="3"/>
  <c r="AS18" i="3" s="1"/>
  <c r="AG18" i="3"/>
  <c r="AF18" i="3"/>
  <c r="AE18" i="3"/>
  <c r="AD18" i="3"/>
  <c r="AC18" i="3"/>
  <c r="AR18" i="3" s="1"/>
  <c r="AB18" i="3"/>
  <c r="AA18" i="3"/>
  <c r="Z18" i="3"/>
  <c r="Y18" i="3"/>
  <c r="X18" i="3"/>
  <c r="W18" i="3"/>
  <c r="V18" i="3"/>
  <c r="U18" i="3"/>
  <c r="T18" i="3"/>
  <c r="S18" i="3"/>
  <c r="M18" i="3"/>
  <c r="L18" i="3"/>
  <c r="N18" i="3" s="1"/>
  <c r="H18" i="3"/>
  <c r="G18" i="3"/>
  <c r="F18" i="3"/>
  <c r="BN17" i="3"/>
  <c r="BO17" i="3" s="1"/>
  <c r="BK17" i="3"/>
  <c r="AL17" i="3"/>
  <c r="AK17" i="3"/>
  <c r="AJ17" i="3"/>
  <c r="AI17" i="3"/>
  <c r="AS17" i="3" s="1"/>
  <c r="AH17" i="3"/>
  <c r="AG17" i="3"/>
  <c r="AF17" i="3"/>
  <c r="AE17" i="3"/>
  <c r="AD17" i="3"/>
  <c r="AC17" i="3"/>
  <c r="AR17" i="3" s="1"/>
  <c r="AB17" i="3"/>
  <c r="AA17" i="3"/>
  <c r="AO17" i="3" s="1"/>
  <c r="Z17" i="3"/>
  <c r="Y17" i="3"/>
  <c r="X17" i="3"/>
  <c r="W17" i="3"/>
  <c r="V17" i="3"/>
  <c r="U17" i="3"/>
  <c r="T17" i="3"/>
  <c r="S17" i="3"/>
  <c r="AN17" i="3" s="1"/>
  <c r="N17" i="3"/>
  <c r="M17" i="3"/>
  <c r="L17" i="3"/>
  <c r="G17" i="3"/>
  <c r="F17" i="3"/>
  <c r="BN16" i="3"/>
  <c r="BO16" i="3" s="1"/>
  <c r="BK16" i="3"/>
  <c r="AL16" i="3"/>
  <c r="AK16" i="3"/>
  <c r="AJ16" i="3"/>
  <c r="AI16" i="3"/>
  <c r="AH16" i="3"/>
  <c r="AG16" i="3"/>
  <c r="AF16" i="3"/>
  <c r="AE16" i="3"/>
  <c r="AD16" i="3"/>
  <c r="AC16" i="3"/>
  <c r="AB16" i="3"/>
  <c r="AA16" i="3"/>
  <c r="Z16" i="3"/>
  <c r="Y16" i="3"/>
  <c r="X16" i="3"/>
  <c r="AO16" i="3" s="1"/>
  <c r="W16" i="3"/>
  <c r="V16" i="3"/>
  <c r="U16" i="3"/>
  <c r="T16" i="3"/>
  <c r="S16" i="3"/>
  <c r="M16" i="3"/>
  <c r="L16" i="3"/>
  <c r="N16" i="3" s="1"/>
  <c r="G16" i="3"/>
  <c r="H16" i="3" s="1"/>
  <c r="F16" i="3"/>
  <c r="BN15" i="3"/>
  <c r="BO15" i="3" s="1"/>
  <c r="BK15" i="3"/>
  <c r="AL15" i="3"/>
  <c r="AK15" i="3"/>
  <c r="AJ15" i="3"/>
  <c r="AI15" i="3"/>
  <c r="AS15" i="3" s="1"/>
  <c r="AT15" i="3" s="1"/>
  <c r="AH15" i="3"/>
  <c r="AG15" i="3"/>
  <c r="AF15" i="3"/>
  <c r="AE15" i="3"/>
  <c r="AD15" i="3"/>
  <c r="AC15" i="3"/>
  <c r="AR15" i="3" s="1"/>
  <c r="AB15" i="3"/>
  <c r="AA15" i="3"/>
  <c r="Z15" i="3"/>
  <c r="Y15" i="3"/>
  <c r="X15" i="3"/>
  <c r="W15" i="3"/>
  <c r="V15" i="3"/>
  <c r="U15" i="3"/>
  <c r="T15" i="3"/>
  <c r="S15" i="3"/>
  <c r="AN15" i="3" s="1"/>
  <c r="N15" i="3"/>
  <c r="M15" i="3"/>
  <c r="L15" i="3"/>
  <c r="G15" i="3"/>
  <c r="H15" i="3" s="1"/>
  <c r="F15" i="3"/>
  <c r="BN14" i="3"/>
  <c r="BO14" i="3" s="1"/>
  <c r="BK14" i="3"/>
  <c r="AR14" i="3"/>
  <c r="AT14" i="3" s="1"/>
  <c r="AL14" i="3"/>
  <c r="AK14" i="3"/>
  <c r="AJ14" i="3"/>
  <c r="AI14" i="3"/>
  <c r="AH14" i="3"/>
  <c r="AS14" i="3" s="1"/>
  <c r="AG14" i="3"/>
  <c r="AF14" i="3"/>
  <c r="AE14" i="3"/>
  <c r="AD14" i="3"/>
  <c r="AC14" i="3"/>
  <c r="AB14" i="3"/>
  <c r="AA14" i="3"/>
  <c r="Z14" i="3"/>
  <c r="Y14" i="3"/>
  <c r="X14" i="3"/>
  <c r="W14" i="3"/>
  <c r="V14" i="3"/>
  <c r="U14" i="3"/>
  <c r="AN14" i="3" s="1"/>
  <c r="T14" i="3"/>
  <c r="S14" i="3"/>
  <c r="M14" i="3"/>
  <c r="L14" i="3"/>
  <c r="N14" i="3" s="1"/>
  <c r="I14" i="3"/>
  <c r="K14" i="3" s="1"/>
  <c r="H14" i="3"/>
  <c r="D47" i="4" s="1"/>
  <c r="G14" i="3"/>
  <c r="F14" i="3"/>
  <c r="BO13" i="3"/>
  <c r="BN13" i="3"/>
  <c r="BK13" i="3"/>
  <c r="AS13" i="3"/>
  <c r="AL13" i="3"/>
  <c r="AK13" i="3"/>
  <c r="AJ13" i="3"/>
  <c r="AI13" i="3"/>
  <c r="AH13" i="3"/>
  <c r="AG13" i="3"/>
  <c r="AF13" i="3"/>
  <c r="AE13" i="3"/>
  <c r="AD13" i="3"/>
  <c r="AC13" i="3"/>
  <c r="AR13" i="3" s="1"/>
  <c r="AB13" i="3"/>
  <c r="AA13" i="3"/>
  <c r="Z13" i="3"/>
  <c r="Y13" i="3"/>
  <c r="X13" i="3"/>
  <c r="AO13" i="3" s="1"/>
  <c r="W13" i="3"/>
  <c r="V13" i="3"/>
  <c r="U13" i="3"/>
  <c r="AN13" i="3" s="1"/>
  <c r="T13" i="3"/>
  <c r="S13" i="3"/>
  <c r="M13" i="3"/>
  <c r="L13" i="3"/>
  <c r="N13" i="3" s="1"/>
  <c r="G13" i="3"/>
  <c r="F13" i="3"/>
  <c r="H13" i="3" s="1"/>
  <c r="BO12" i="3"/>
  <c r="BN12" i="3"/>
  <c r="BK12" i="3"/>
  <c r="AL12" i="3"/>
  <c r="AK12" i="3"/>
  <c r="AJ12" i="3"/>
  <c r="AS12" i="3" s="1"/>
  <c r="AI12" i="3"/>
  <c r="AH12" i="3"/>
  <c r="AG12" i="3"/>
  <c r="AF12" i="3"/>
  <c r="AE12" i="3"/>
  <c r="AD12" i="3"/>
  <c r="AC12" i="3"/>
  <c r="AB12" i="3"/>
  <c r="AA12" i="3"/>
  <c r="Z12" i="3"/>
  <c r="Y12" i="3"/>
  <c r="X12" i="3"/>
  <c r="W12" i="3"/>
  <c r="AN12" i="3" s="1"/>
  <c r="V12" i="3"/>
  <c r="U12" i="3"/>
  <c r="T12" i="3"/>
  <c r="S12" i="3"/>
  <c r="M12" i="3"/>
  <c r="L12" i="3"/>
  <c r="N12" i="3" s="1"/>
  <c r="G12" i="3"/>
  <c r="H12" i="3" s="1"/>
  <c r="I12" i="3" s="1"/>
  <c r="K12" i="3" s="1"/>
  <c r="F12" i="3"/>
  <c r="BN11" i="3"/>
  <c r="BO11" i="3" s="1"/>
  <c r="BK11" i="3"/>
  <c r="AL11" i="3"/>
  <c r="AK11" i="3"/>
  <c r="AJ11" i="3"/>
  <c r="AI11" i="3"/>
  <c r="AH11" i="3"/>
  <c r="AG11" i="3"/>
  <c r="AF11" i="3"/>
  <c r="AE11" i="3"/>
  <c r="AD11" i="3"/>
  <c r="AC11" i="3"/>
  <c r="AR11" i="3" s="1"/>
  <c r="AB11" i="3"/>
  <c r="AA11" i="3"/>
  <c r="Z11" i="3"/>
  <c r="Y11" i="3"/>
  <c r="X11" i="3"/>
  <c r="AO11" i="3" s="1"/>
  <c r="W11" i="3"/>
  <c r="V11" i="3"/>
  <c r="U11" i="3"/>
  <c r="AN11" i="3" s="1"/>
  <c r="AP11" i="3" s="1"/>
  <c r="T11" i="3"/>
  <c r="S11" i="3"/>
  <c r="M11" i="3"/>
  <c r="L11" i="3"/>
  <c r="N11" i="3" s="1"/>
  <c r="G11" i="3"/>
  <c r="H11" i="3" s="1"/>
  <c r="F11" i="3"/>
  <c r="BN10" i="3"/>
  <c r="BO10" i="3" s="1"/>
  <c r="BK10" i="3"/>
  <c r="AO10" i="3"/>
  <c r="AL10" i="3"/>
  <c r="AK10" i="3"/>
  <c r="AJ10" i="3"/>
  <c r="AI10" i="3"/>
  <c r="AH10" i="3"/>
  <c r="AG10" i="3"/>
  <c r="AF10" i="3"/>
  <c r="AE10" i="3"/>
  <c r="AD10" i="3"/>
  <c r="AC10" i="3"/>
  <c r="AR10" i="3" s="1"/>
  <c r="AB10" i="3"/>
  <c r="AA10" i="3"/>
  <c r="Z10" i="3"/>
  <c r="Y10" i="3"/>
  <c r="X10" i="3"/>
  <c r="W10" i="3"/>
  <c r="V10" i="3"/>
  <c r="U10" i="3"/>
  <c r="AN10" i="3" s="1"/>
  <c r="T10" i="3"/>
  <c r="S10" i="3"/>
  <c r="N10" i="3"/>
  <c r="M10" i="3"/>
  <c r="L10" i="3"/>
  <c r="G10" i="3"/>
  <c r="F10" i="3"/>
  <c r="BN9" i="3"/>
  <c r="BO9" i="3" s="1"/>
  <c r="BK9" i="3"/>
  <c r="AL9" i="3"/>
  <c r="AK9" i="3"/>
  <c r="AJ9" i="3"/>
  <c r="AI9" i="3"/>
  <c r="AH9" i="3"/>
  <c r="AG9" i="3"/>
  <c r="AF9" i="3"/>
  <c r="AE9" i="3"/>
  <c r="AD9" i="3"/>
  <c r="AC9" i="3"/>
  <c r="AB9" i="3"/>
  <c r="AA9" i="3"/>
  <c r="Z9" i="3"/>
  <c r="Y9" i="3"/>
  <c r="X9" i="3"/>
  <c r="W9" i="3"/>
  <c r="AN9" i="3" s="1"/>
  <c r="V9" i="3"/>
  <c r="U9" i="3"/>
  <c r="T9" i="3"/>
  <c r="S9" i="3"/>
  <c r="M9" i="3"/>
  <c r="L9" i="3"/>
  <c r="G9" i="3"/>
  <c r="F9" i="3"/>
  <c r="BO8" i="3"/>
  <c r="BN8" i="3"/>
  <c r="BK8" i="3"/>
  <c r="AS8" i="3"/>
  <c r="AL8" i="3"/>
  <c r="AK8" i="3"/>
  <c r="AJ8" i="3"/>
  <c r="AI8" i="3"/>
  <c r="AH8" i="3"/>
  <c r="AG8" i="3"/>
  <c r="AF8" i="3"/>
  <c r="AE8" i="3"/>
  <c r="AD8" i="3"/>
  <c r="AC8" i="3"/>
  <c r="AB8" i="3"/>
  <c r="AA8" i="3"/>
  <c r="Z8" i="3"/>
  <c r="Y8" i="3"/>
  <c r="X8" i="3"/>
  <c r="W8" i="3"/>
  <c r="V8" i="3"/>
  <c r="U8" i="3"/>
  <c r="T8" i="3"/>
  <c r="S8" i="3"/>
  <c r="N8" i="3"/>
  <c r="M8" i="3"/>
  <c r="L8" i="3"/>
  <c r="G8" i="3"/>
  <c r="H8" i="3" s="1"/>
  <c r="F8" i="3"/>
  <c r="BN7" i="3"/>
  <c r="BO7" i="3" s="1"/>
  <c r="BK7" i="3"/>
  <c r="AL7" i="3"/>
  <c r="AK7" i="3"/>
  <c r="AS7" i="3" s="1"/>
  <c r="AJ7" i="3"/>
  <c r="AI7" i="3"/>
  <c r="AH7" i="3"/>
  <c r="AG7" i="3"/>
  <c r="AF7" i="3"/>
  <c r="AE7" i="3"/>
  <c r="AD7" i="3"/>
  <c r="AC7" i="3"/>
  <c r="AR7" i="3" s="1"/>
  <c r="AT7" i="3" s="1"/>
  <c r="AB7" i="3"/>
  <c r="AA7" i="3"/>
  <c r="Z7" i="3"/>
  <c r="Y7" i="3"/>
  <c r="X7" i="3"/>
  <c r="AO7" i="3" s="1"/>
  <c r="W7" i="3"/>
  <c r="V7" i="3"/>
  <c r="U7" i="3"/>
  <c r="T7" i="3"/>
  <c r="S7" i="3"/>
  <c r="M7" i="3"/>
  <c r="L7" i="3"/>
  <c r="N7" i="3" s="1"/>
  <c r="E40" i="4" s="1"/>
  <c r="G7" i="3"/>
  <c r="F7" i="3"/>
  <c r="H7" i="3" s="1"/>
  <c r="D40" i="4" s="1"/>
  <c r="BN6" i="3"/>
  <c r="BO6" i="3" s="1"/>
  <c r="BK6" i="3"/>
  <c r="AL6" i="3"/>
  <c r="AK6" i="3"/>
  <c r="AJ6" i="3"/>
  <c r="AI6" i="3"/>
  <c r="AH6" i="3"/>
  <c r="AG6" i="3"/>
  <c r="AF6" i="3"/>
  <c r="AE6" i="3"/>
  <c r="AD6" i="3"/>
  <c r="AC6" i="3"/>
  <c r="AB6" i="3"/>
  <c r="AA6" i="3"/>
  <c r="Z6" i="3"/>
  <c r="Y6" i="3"/>
  <c r="X6" i="3"/>
  <c r="AO6" i="3" s="1"/>
  <c r="W6" i="3"/>
  <c r="V6" i="3"/>
  <c r="U6" i="3"/>
  <c r="T6" i="3"/>
  <c r="S6" i="3"/>
  <c r="O6" i="3"/>
  <c r="Q6" i="3" s="1"/>
  <c r="J75" i="4" s="1"/>
  <c r="N6" i="3"/>
  <c r="E39" i="4" s="1"/>
  <c r="M6" i="3"/>
  <c r="L6" i="3"/>
  <c r="G6" i="3"/>
  <c r="F6" i="3"/>
  <c r="H6" i="3" s="1"/>
  <c r="BN5" i="3"/>
  <c r="BO5" i="3" s="1"/>
  <c r="BK5" i="3"/>
  <c r="AS5" i="3"/>
  <c r="AO5" i="3"/>
  <c r="AL5" i="3"/>
  <c r="AK5" i="3"/>
  <c r="AJ5" i="3"/>
  <c r="AI5" i="3"/>
  <c r="AH5" i="3"/>
  <c r="AG5" i="3"/>
  <c r="AF5" i="3"/>
  <c r="AE5" i="3"/>
  <c r="AD5" i="3"/>
  <c r="AC5" i="3"/>
  <c r="AB5" i="3"/>
  <c r="AA5" i="3"/>
  <c r="Z5" i="3"/>
  <c r="Y5" i="3"/>
  <c r="X5" i="3"/>
  <c r="W5" i="3"/>
  <c r="V5" i="3"/>
  <c r="U5" i="3"/>
  <c r="T5" i="3"/>
  <c r="S5" i="3"/>
  <c r="O5" i="3"/>
  <c r="Q5" i="3" s="1"/>
  <c r="J74" i="4" s="1"/>
  <c r="N5" i="3"/>
  <c r="E38" i="4" s="1"/>
  <c r="M5" i="3"/>
  <c r="L5" i="3"/>
  <c r="G5" i="3"/>
  <c r="F5" i="3"/>
  <c r="BO36" i="2"/>
  <c r="BN36" i="2"/>
  <c r="BK36" i="2"/>
  <c r="AL36" i="2"/>
  <c r="AK36" i="2"/>
  <c r="AJ36" i="2"/>
  <c r="AI36" i="2"/>
  <c r="AH36" i="2"/>
  <c r="AS36" i="2" s="1"/>
  <c r="AG36" i="2"/>
  <c r="AR36" i="2" s="1"/>
  <c r="AT36" i="2" s="1"/>
  <c r="AF36" i="2"/>
  <c r="AE36" i="2"/>
  <c r="AD36" i="2"/>
  <c r="AC36" i="2"/>
  <c r="AB36" i="2"/>
  <c r="AA36" i="2"/>
  <c r="Z36" i="2"/>
  <c r="Y36" i="2"/>
  <c r="X36" i="2"/>
  <c r="W36" i="2"/>
  <c r="V36" i="2"/>
  <c r="U36" i="2"/>
  <c r="T36" i="2"/>
  <c r="S36" i="2"/>
  <c r="M36" i="2"/>
  <c r="L36" i="2"/>
  <c r="N36" i="2" s="1"/>
  <c r="G36" i="2"/>
  <c r="H36" i="2" s="1"/>
  <c r="F36" i="2"/>
  <c r="BN35" i="2"/>
  <c r="BO35" i="2" s="1"/>
  <c r="BK35" i="2"/>
  <c r="AL35" i="2"/>
  <c r="AK35" i="2"/>
  <c r="AJ35" i="2"/>
  <c r="AI35" i="2"/>
  <c r="AH35" i="2"/>
  <c r="AG35" i="2"/>
  <c r="AF35" i="2"/>
  <c r="AE35" i="2"/>
  <c r="AD35" i="2"/>
  <c r="AC35" i="2"/>
  <c r="AR35" i="2" s="1"/>
  <c r="AB35" i="2"/>
  <c r="AA35" i="2"/>
  <c r="Z35" i="2"/>
  <c r="Y35" i="2"/>
  <c r="X35" i="2"/>
  <c r="AO35" i="2" s="1"/>
  <c r="W35" i="2"/>
  <c r="V35" i="2"/>
  <c r="U35" i="2"/>
  <c r="T35" i="2"/>
  <c r="S35" i="2"/>
  <c r="M35" i="2"/>
  <c r="L35" i="2"/>
  <c r="N35" i="2" s="1"/>
  <c r="G35" i="2"/>
  <c r="F35" i="2"/>
  <c r="H35" i="2" s="1"/>
  <c r="BO34" i="2"/>
  <c r="BN34" i="2"/>
  <c r="BK34" i="2"/>
  <c r="AL34" i="2"/>
  <c r="AK34" i="2"/>
  <c r="AJ34" i="2"/>
  <c r="AI34" i="2"/>
  <c r="AH34" i="2"/>
  <c r="AS34" i="2" s="1"/>
  <c r="AG34" i="2"/>
  <c r="AF34" i="2"/>
  <c r="AR34" i="2" s="1"/>
  <c r="AT34" i="2" s="1"/>
  <c r="AE34" i="2"/>
  <c r="AD34" i="2"/>
  <c r="AC34" i="2"/>
  <c r="AB34" i="2"/>
  <c r="AA34" i="2"/>
  <c r="Z34" i="2"/>
  <c r="Y34" i="2"/>
  <c r="X34" i="2"/>
  <c r="AO34" i="2" s="1"/>
  <c r="W34" i="2"/>
  <c r="AN34" i="2" s="1"/>
  <c r="V34" i="2"/>
  <c r="U34" i="2"/>
  <c r="T34" i="2"/>
  <c r="S34" i="2"/>
  <c r="N34" i="2"/>
  <c r="C67" i="4" s="1"/>
  <c r="M34" i="2"/>
  <c r="L34" i="2"/>
  <c r="G34" i="2"/>
  <c r="F34" i="2"/>
  <c r="H34" i="2" s="1"/>
  <c r="BO33" i="2"/>
  <c r="BN33" i="2"/>
  <c r="BK33" i="2"/>
  <c r="AL33" i="2"/>
  <c r="AK33" i="2"/>
  <c r="AJ33" i="2"/>
  <c r="AI33" i="2"/>
  <c r="AS33" i="2" s="1"/>
  <c r="AH33" i="2"/>
  <c r="AG33" i="2"/>
  <c r="AF33" i="2"/>
  <c r="AE33" i="2"/>
  <c r="AD33" i="2"/>
  <c r="AC33" i="2"/>
  <c r="AB33" i="2"/>
  <c r="AA33" i="2"/>
  <c r="Z33" i="2"/>
  <c r="Y33" i="2"/>
  <c r="X33" i="2"/>
  <c r="W33" i="2"/>
  <c r="V33" i="2"/>
  <c r="U33" i="2"/>
  <c r="T33" i="2"/>
  <c r="S33" i="2"/>
  <c r="AN33" i="2" s="1"/>
  <c r="O33" i="2"/>
  <c r="Q33" i="2" s="1"/>
  <c r="E102" i="4" s="1"/>
  <c r="M33" i="2"/>
  <c r="L33" i="2"/>
  <c r="N33" i="2" s="1"/>
  <c r="C66" i="4" s="1"/>
  <c r="G33" i="2"/>
  <c r="F33" i="2"/>
  <c r="BN32" i="2"/>
  <c r="BO32" i="2" s="1"/>
  <c r="BK32" i="2"/>
  <c r="AS32" i="2"/>
  <c r="AL32" i="2"/>
  <c r="AK32" i="2"/>
  <c r="AJ32" i="2"/>
  <c r="AI32" i="2"/>
  <c r="AH32" i="2"/>
  <c r="AG32" i="2"/>
  <c r="AF32" i="2"/>
  <c r="AE32" i="2"/>
  <c r="AD32" i="2"/>
  <c r="AC32" i="2"/>
  <c r="AB32" i="2"/>
  <c r="AA32" i="2"/>
  <c r="Z32" i="2"/>
  <c r="Y32" i="2"/>
  <c r="X32" i="2"/>
  <c r="W32" i="2"/>
  <c r="AN32" i="2" s="1"/>
  <c r="V32" i="2"/>
  <c r="U32" i="2"/>
  <c r="T32" i="2"/>
  <c r="S32" i="2"/>
  <c r="M32" i="2"/>
  <c r="L32" i="2"/>
  <c r="N32" i="2" s="1"/>
  <c r="H32" i="2"/>
  <c r="G32" i="2"/>
  <c r="F32" i="2"/>
  <c r="BN31" i="2"/>
  <c r="BO31" i="2" s="1"/>
  <c r="BK31" i="2"/>
  <c r="AL31" i="2"/>
  <c r="AK31" i="2"/>
  <c r="AJ31" i="2"/>
  <c r="AI31" i="2"/>
  <c r="AH31" i="2"/>
  <c r="AS31" i="2" s="1"/>
  <c r="AG31" i="2"/>
  <c r="AF31" i="2"/>
  <c r="AE31" i="2"/>
  <c r="AR31" i="2" s="1"/>
  <c r="AD31" i="2"/>
  <c r="AC31" i="2"/>
  <c r="AB31" i="2"/>
  <c r="AA31" i="2"/>
  <c r="Z31" i="2"/>
  <c r="Y31" i="2"/>
  <c r="X31" i="2"/>
  <c r="AO31" i="2" s="1"/>
  <c r="W31" i="2"/>
  <c r="AN31" i="2" s="1"/>
  <c r="AP31" i="2" s="1"/>
  <c r="V31" i="2"/>
  <c r="U31" i="2"/>
  <c r="T31" i="2"/>
  <c r="S31" i="2"/>
  <c r="N31" i="2"/>
  <c r="M31" i="2"/>
  <c r="L31" i="2"/>
  <c r="H31" i="2"/>
  <c r="B64" i="4" s="1"/>
  <c r="G31" i="2"/>
  <c r="F31" i="2"/>
  <c r="BO30" i="2"/>
  <c r="BN30" i="2"/>
  <c r="BK30" i="2"/>
  <c r="AR30" i="2"/>
  <c r="AT30" i="2" s="1"/>
  <c r="C99" i="4" s="1"/>
  <c r="AL30" i="2"/>
  <c r="AK30" i="2"/>
  <c r="AJ30" i="2"/>
  <c r="AI30" i="2"/>
  <c r="AH30" i="2"/>
  <c r="AS30" i="2" s="1"/>
  <c r="AG30" i="2"/>
  <c r="AF30" i="2"/>
  <c r="AE30" i="2"/>
  <c r="AD30" i="2"/>
  <c r="AC30" i="2"/>
  <c r="AB30" i="2"/>
  <c r="AA30" i="2"/>
  <c r="Z30" i="2"/>
  <c r="Y30" i="2"/>
  <c r="X30" i="2"/>
  <c r="AO30" i="2" s="1"/>
  <c r="W30" i="2"/>
  <c r="V30" i="2"/>
  <c r="AN30" i="2" s="1"/>
  <c r="AP30" i="2" s="1"/>
  <c r="B99" i="4" s="1"/>
  <c r="U30" i="2"/>
  <c r="T30" i="2"/>
  <c r="S30" i="2"/>
  <c r="N30" i="2"/>
  <c r="C63" i="4" s="1"/>
  <c r="M30" i="2"/>
  <c r="L30" i="2"/>
  <c r="G30" i="2"/>
  <c r="F30" i="2"/>
  <c r="H30" i="2" s="1"/>
  <c r="BO29" i="2"/>
  <c r="BN29" i="2"/>
  <c r="BK29" i="2"/>
  <c r="AL29" i="2"/>
  <c r="AS29" i="2" s="1"/>
  <c r="AK29" i="2"/>
  <c r="AJ29" i="2"/>
  <c r="AI29" i="2"/>
  <c r="AH29" i="2"/>
  <c r="AG29" i="2"/>
  <c r="AF29" i="2"/>
  <c r="AE29" i="2"/>
  <c r="AD29" i="2"/>
  <c r="AC29" i="2"/>
  <c r="AB29" i="2"/>
  <c r="AA29" i="2"/>
  <c r="Z29" i="2"/>
  <c r="Y29" i="2"/>
  <c r="X29" i="2"/>
  <c r="AO29" i="2" s="1"/>
  <c r="W29" i="2"/>
  <c r="AN29" i="2" s="1"/>
  <c r="V29" i="2"/>
  <c r="U29" i="2"/>
  <c r="T29" i="2"/>
  <c r="S29" i="2"/>
  <c r="M29" i="2"/>
  <c r="L29" i="2"/>
  <c r="N29" i="2" s="1"/>
  <c r="C62" i="4" s="1"/>
  <c r="G29" i="2"/>
  <c r="F29" i="2"/>
  <c r="BN28" i="2"/>
  <c r="BO28" i="2" s="1"/>
  <c r="BK28" i="2"/>
  <c r="AL28" i="2"/>
  <c r="AK28" i="2"/>
  <c r="AJ28" i="2"/>
  <c r="AI28" i="2"/>
  <c r="AH28" i="2"/>
  <c r="AS28" i="2" s="1"/>
  <c r="AG28" i="2"/>
  <c r="AF28" i="2"/>
  <c r="AE28" i="2"/>
  <c r="AD28" i="2"/>
  <c r="AC28" i="2"/>
  <c r="AR28" i="2" s="1"/>
  <c r="AB28" i="2"/>
  <c r="AA28" i="2"/>
  <c r="Z28" i="2"/>
  <c r="Y28" i="2"/>
  <c r="X28" i="2"/>
  <c r="W28" i="2"/>
  <c r="V28" i="2"/>
  <c r="U28" i="2"/>
  <c r="T28" i="2"/>
  <c r="AN28" i="2" s="1"/>
  <c r="S28" i="2"/>
  <c r="M28" i="2"/>
  <c r="N28" i="2" s="1"/>
  <c r="L28" i="2"/>
  <c r="G28" i="2"/>
  <c r="H28" i="2" s="1"/>
  <c r="B61" i="4" s="1"/>
  <c r="F28" i="2"/>
  <c r="BN27" i="2"/>
  <c r="BO27" i="2" s="1"/>
  <c r="BK27" i="2"/>
  <c r="AL27" i="2"/>
  <c r="AK27" i="2"/>
  <c r="AJ27" i="2"/>
  <c r="AI27" i="2"/>
  <c r="AH27" i="2"/>
  <c r="AG27" i="2"/>
  <c r="AF27" i="2"/>
  <c r="AE27" i="2"/>
  <c r="AD27" i="2"/>
  <c r="AC27" i="2"/>
  <c r="AR27" i="2" s="1"/>
  <c r="AB27" i="2"/>
  <c r="AA27" i="2"/>
  <c r="Z27" i="2"/>
  <c r="Y27" i="2"/>
  <c r="X27" i="2"/>
  <c r="W27" i="2"/>
  <c r="V27" i="2"/>
  <c r="U27" i="2"/>
  <c r="AN27" i="2" s="1"/>
  <c r="T27" i="2"/>
  <c r="S27" i="2"/>
  <c r="M27" i="2"/>
  <c r="L27" i="2"/>
  <c r="N27" i="2" s="1"/>
  <c r="I27" i="2"/>
  <c r="K27" i="2" s="1"/>
  <c r="H27" i="2"/>
  <c r="B60" i="4" s="1"/>
  <c r="G27" i="2"/>
  <c r="F27" i="2"/>
  <c r="BN26" i="2"/>
  <c r="BO26" i="2" s="1"/>
  <c r="BK26" i="2"/>
  <c r="AL26" i="2"/>
  <c r="AK26" i="2"/>
  <c r="AJ26" i="2"/>
  <c r="AI26" i="2"/>
  <c r="AH26" i="2"/>
  <c r="AS26" i="2" s="1"/>
  <c r="AG26" i="2"/>
  <c r="AF26" i="2"/>
  <c r="AE26" i="2"/>
  <c r="AD26" i="2"/>
  <c r="AC26" i="2"/>
  <c r="AR26" i="2" s="1"/>
  <c r="AB26" i="2"/>
  <c r="AA26" i="2"/>
  <c r="Z26" i="2"/>
  <c r="Y26" i="2"/>
  <c r="X26" i="2"/>
  <c r="AO26" i="2" s="1"/>
  <c r="W26" i="2"/>
  <c r="V26" i="2"/>
  <c r="U26" i="2"/>
  <c r="AN26" i="2" s="1"/>
  <c r="AP26" i="2" s="1"/>
  <c r="T26" i="2"/>
  <c r="S26" i="2"/>
  <c r="M26" i="2"/>
  <c r="L26" i="2"/>
  <c r="N26" i="2" s="1"/>
  <c r="I26" i="2"/>
  <c r="K26" i="2" s="1"/>
  <c r="G26" i="2"/>
  <c r="H26" i="2" s="1"/>
  <c r="B59" i="4" s="1"/>
  <c r="F26" i="2"/>
  <c r="BO25" i="2"/>
  <c r="BN25" i="2"/>
  <c r="BK25" i="2"/>
  <c r="AL25" i="2"/>
  <c r="AK25" i="2"/>
  <c r="AJ25" i="2"/>
  <c r="AS25" i="2" s="1"/>
  <c r="AI25" i="2"/>
  <c r="AH25" i="2"/>
  <c r="AG25" i="2"/>
  <c r="AF25" i="2"/>
  <c r="AE25" i="2"/>
  <c r="AD25" i="2"/>
  <c r="AC25" i="2"/>
  <c r="AB25" i="2"/>
  <c r="AA25" i="2"/>
  <c r="Z25" i="2"/>
  <c r="Y25" i="2"/>
  <c r="X25" i="2"/>
  <c r="W25" i="2"/>
  <c r="AN25" i="2" s="1"/>
  <c r="V25" i="2"/>
  <c r="U25" i="2"/>
  <c r="T25" i="2"/>
  <c r="S25" i="2"/>
  <c r="M25" i="2"/>
  <c r="L25" i="2"/>
  <c r="I25" i="2"/>
  <c r="K25" i="2" s="1"/>
  <c r="G25" i="2"/>
  <c r="F25" i="2"/>
  <c r="H25" i="2" s="1"/>
  <c r="B58" i="4" s="1"/>
  <c r="BN24" i="2"/>
  <c r="BO24" i="2" s="1"/>
  <c r="BK24" i="2"/>
  <c r="AL24" i="2"/>
  <c r="AK24" i="2"/>
  <c r="AJ24" i="2"/>
  <c r="AI24" i="2"/>
  <c r="AH24" i="2"/>
  <c r="AS24" i="2" s="1"/>
  <c r="AG24" i="2"/>
  <c r="AF24" i="2"/>
  <c r="AE24" i="2"/>
  <c r="AR24" i="2" s="1"/>
  <c r="AD24" i="2"/>
  <c r="AC24" i="2"/>
  <c r="AB24" i="2"/>
  <c r="AA24" i="2"/>
  <c r="Z24" i="2"/>
  <c r="Y24" i="2"/>
  <c r="X24" i="2"/>
  <c r="W24" i="2"/>
  <c r="AN24" i="2" s="1"/>
  <c r="V24" i="2"/>
  <c r="U24" i="2"/>
  <c r="T24" i="2"/>
  <c r="S24" i="2"/>
  <c r="N24" i="2"/>
  <c r="M24" i="2"/>
  <c r="L24" i="2"/>
  <c r="G24" i="2"/>
  <c r="H24" i="2" s="1"/>
  <c r="F24" i="2"/>
  <c r="BN23" i="2"/>
  <c r="BO23" i="2" s="1"/>
  <c r="BK23" i="2"/>
  <c r="AL23" i="2"/>
  <c r="AK23" i="2"/>
  <c r="AS23" i="2" s="1"/>
  <c r="AJ23" i="2"/>
  <c r="AI23" i="2"/>
  <c r="AH23" i="2"/>
  <c r="AG23" i="2"/>
  <c r="AF23" i="2"/>
  <c r="AE23" i="2"/>
  <c r="AD23" i="2"/>
  <c r="AC23" i="2"/>
  <c r="AR23" i="2" s="1"/>
  <c r="AT23" i="2" s="1"/>
  <c r="AB23" i="2"/>
  <c r="AA23" i="2"/>
  <c r="Z23" i="2"/>
  <c r="Y23" i="2"/>
  <c r="X23" i="2"/>
  <c r="AO23" i="2" s="1"/>
  <c r="W23" i="2"/>
  <c r="V23" i="2"/>
  <c r="U23" i="2"/>
  <c r="T23" i="2"/>
  <c r="S23" i="2"/>
  <c r="M23" i="2"/>
  <c r="L23" i="2"/>
  <c r="N23" i="2" s="1"/>
  <c r="I23" i="2"/>
  <c r="K23" i="2" s="1"/>
  <c r="D92" i="4" s="1"/>
  <c r="H23" i="2"/>
  <c r="B56" i="4" s="1"/>
  <c r="G23" i="2"/>
  <c r="F23" i="2"/>
  <c r="BN22" i="2"/>
  <c r="BO22" i="2" s="1"/>
  <c r="BK22" i="2"/>
  <c r="AL22" i="2"/>
  <c r="AK22" i="2"/>
  <c r="AJ22" i="2"/>
  <c r="AI22" i="2"/>
  <c r="AS22" i="2" s="1"/>
  <c r="AH22" i="2"/>
  <c r="AG22" i="2"/>
  <c r="AF22" i="2"/>
  <c r="AE22" i="2"/>
  <c r="AD22" i="2"/>
  <c r="AC22" i="2"/>
  <c r="AB22" i="2"/>
  <c r="AA22" i="2"/>
  <c r="Z22" i="2"/>
  <c r="Y22" i="2"/>
  <c r="X22" i="2"/>
  <c r="AO22" i="2" s="1"/>
  <c r="W22" i="2"/>
  <c r="V22" i="2"/>
  <c r="U22" i="2"/>
  <c r="AN22" i="2" s="1"/>
  <c r="T22" i="2"/>
  <c r="S22" i="2"/>
  <c r="N22" i="2"/>
  <c r="C55" i="4" s="1"/>
  <c r="M22" i="2"/>
  <c r="L22" i="2"/>
  <c r="H22" i="2"/>
  <c r="B55" i="4" s="1"/>
  <c r="G22" i="2"/>
  <c r="F22" i="2"/>
  <c r="BN21" i="2"/>
  <c r="BO21" i="2" s="1"/>
  <c r="BK21" i="2"/>
  <c r="AS21" i="2"/>
  <c r="AL21" i="2"/>
  <c r="AK21" i="2"/>
  <c r="AJ21" i="2"/>
  <c r="AI21" i="2"/>
  <c r="AH21" i="2"/>
  <c r="AG21" i="2"/>
  <c r="AF21" i="2"/>
  <c r="AE21" i="2"/>
  <c r="AD21" i="2"/>
  <c r="AC21" i="2"/>
  <c r="AB21" i="2"/>
  <c r="AA21" i="2"/>
  <c r="Z21" i="2"/>
  <c r="Y21" i="2"/>
  <c r="X21" i="2"/>
  <c r="AO21" i="2" s="1"/>
  <c r="W21" i="2"/>
  <c r="AN21" i="2" s="1"/>
  <c r="V21" i="2"/>
  <c r="U21" i="2"/>
  <c r="T21" i="2"/>
  <c r="S21" i="2"/>
  <c r="O21" i="2"/>
  <c r="Q21" i="2" s="1"/>
  <c r="E90" i="4" s="1"/>
  <c r="N21" i="2"/>
  <c r="C54" i="4" s="1"/>
  <c r="M21" i="2"/>
  <c r="L21" i="2"/>
  <c r="G21" i="2"/>
  <c r="F21" i="2"/>
  <c r="BO20" i="2"/>
  <c r="BN20" i="2"/>
  <c r="BK20" i="2"/>
  <c r="AL20" i="2"/>
  <c r="AK20" i="2"/>
  <c r="AJ20" i="2"/>
  <c r="AI20" i="2"/>
  <c r="AH20" i="2"/>
  <c r="AS20" i="2" s="1"/>
  <c r="AG20" i="2"/>
  <c r="AF20" i="2"/>
  <c r="AE20" i="2"/>
  <c r="AD20" i="2"/>
  <c r="AC20" i="2"/>
  <c r="AB20" i="2"/>
  <c r="AA20" i="2"/>
  <c r="Z20" i="2"/>
  <c r="Y20" i="2"/>
  <c r="X20" i="2"/>
  <c r="AO20" i="2" s="1"/>
  <c r="W20" i="2"/>
  <c r="AN20" i="2" s="1"/>
  <c r="AP20" i="2" s="1"/>
  <c r="V20" i="2"/>
  <c r="U20" i="2"/>
  <c r="T20" i="2"/>
  <c r="S20" i="2"/>
  <c r="M20" i="2"/>
  <c r="L20" i="2"/>
  <c r="N20" i="2" s="1"/>
  <c r="H20" i="2"/>
  <c r="B53" i="4" s="1"/>
  <c r="G20" i="2"/>
  <c r="F20" i="2"/>
  <c r="BN19" i="2"/>
  <c r="BO19" i="2" s="1"/>
  <c r="BK19" i="2"/>
  <c r="AR19" i="2"/>
  <c r="AL19" i="2"/>
  <c r="AK19" i="2"/>
  <c r="AJ19" i="2"/>
  <c r="AI19" i="2"/>
  <c r="AS19" i="2" s="1"/>
  <c r="AH19" i="2"/>
  <c r="AG19" i="2"/>
  <c r="AF19" i="2"/>
  <c r="AE19" i="2"/>
  <c r="AD19" i="2"/>
  <c r="AC19" i="2"/>
  <c r="AB19" i="2"/>
  <c r="AA19" i="2"/>
  <c r="Z19" i="2"/>
  <c r="Y19" i="2"/>
  <c r="X19" i="2"/>
  <c r="W19" i="2"/>
  <c r="V19" i="2"/>
  <c r="U19" i="2"/>
  <c r="T19" i="2"/>
  <c r="S19" i="2"/>
  <c r="AN19" i="2" s="1"/>
  <c r="M19" i="2"/>
  <c r="L19" i="2"/>
  <c r="N19" i="2" s="1"/>
  <c r="K19" i="2"/>
  <c r="D88" i="4" s="1"/>
  <c r="I19" i="2"/>
  <c r="H19" i="2"/>
  <c r="B52" i="4" s="1"/>
  <c r="G19" i="2"/>
  <c r="F19" i="2"/>
  <c r="BO18" i="2"/>
  <c r="BN18" i="2"/>
  <c r="BK18" i="2"/>
  <c r="AL18" i="2"/>
  <c r="AK18" i="2"/>
  <c r="AJ18" i="2"/>
  <c r="AI18" i="2"/>
  <c r="AH18" i="2"/>
  <c r="AS18" i="2" s="1"/>
  <c r="AG18" i="2"/>
  <c r="AR18" i="2" s="1"/>
  <c r="AT18" i="2" s="1"/>
  <c r="AF18" i="2"/>
  <c r="AE18" i="2"/>
  <c r="AD18" i="2"/>
  <c r="AC18" i="2"/>
  <c r="AB18" i="2"/>
  <c r="AA18" i="2"/>
  <c r="Z18" i="2"/>
  <c r="Y18" i="2"/>
  <c r="X18" i="2"/>
  <c r="AO18" i="2" s="1"/>
  <c r="W18" i="2"/>
  <c r="V18" i="2"/>
  <c r="U18" i="2"/>
  <c r="T18" i="2"/>
  <c r="S18" i="2"/>
  <c r="AN18" i="2" s="1"/>
  <c r="Q18" i="2"/>
  <c r="E87" i="4" s="1"/>
  <c r="O18" i="2"/>
  <c r="M18" i="2"/>
  <c r="N18" i="2" s="1"/>
  <c r="C51" i="4" s="1"/>
  <c r="L18" i="2"/>
  <c r="G18" i="2"/>
  <c r="F18" i="2"/>
  <c r="H18" i="2" s="1"/>
  <c r="BO17" i="2"/>
  <c r="BN17" i="2"/>
  <c r="BK17" i="2"/>
  <c r="AL17" i="2"/>
  <c r="AK17" i="2"/>
  <c r="AJ17" i="2"/>
  <c r="AI17" i="2"/>
  <c r="AH17" i="2"/>
  <c r="AS17" i="2" s="1"/>
  <c r="AG17" i="2"/>
  <c r="AF17" i="2"/>
  <c r="AE17" i="2"/>
  <c r="AD17" i="2"/>
  <c r="AC17" i="2"/>
  <c r="AR17" i="2" s="1"/>
  <c r="AB17" i="2"/>
  <c r="AA17" i="2"/>
  <c r="Z17" i="2"/>
  <c r="Y17" i="2"/>
  <c r="X17" i="2"/>
  <c r="AO17" i="2" s="1"/>
  <c r="W17" i="2"/>
  <c r="AN17" i="2" s="1"/>
  <c r="V17" i="2"/>
  <c r="U17" i="2"/>
  <c r="T17" i="2"/>
  <c r="S17" i="2"/>
  <c r="M17" i="2"/>
  <c r="N17" i="2" s="1"/>
  <c r="L17" i="2"/>
  <c r="G17" i="2"/>
  <c r="F17" i="2"/>
  <c r="BN16" i="2"/>
  <c r="BO16" i="2" s="1"/>
  <c r="BK16" i="2"/>
  <c r="AL16" i="2"/>
  <c r="AK16" i="2"/>
  <c r="AJ16" i="2"/>
  <c r="AI16" i="2"/>
  <c r="AH16" i="2"/>
  <c r="AS16" i="2" s="1"/>
  <c r="AG16" i="2"/>
  <c r="AF16" i="2"/>
  <c r="AE16" i="2"/>
  <c r="AD16" i="2"/>
  <c r="AC16" i="2"/>
  <c r="AB16" i="2"/>
  <c r="AA16" i="2"/>
  <c r="Z16" i="2"/>
  <c r="Y16" i="2"/>
  <c r="X16" i="2"/>
  <c r="W16" i="2"/>
  <c r="V16" i="2"/>
  <c r="U16" i="2"/>
  <c r="T16" i="2"/>
  <c r="AN16" i="2" s="1"/>
  <c r="S16" i="2"/>
  <c r="N16" i="2"/>
  <c r="M16" i="2"/>
  <c r="L16" i="2"/>
  <c r="H16" i="2"/>
  <c r="B49" i="4" s="1"/>
  <c r="G16" i="2"/>
  <c r="F16" i="2"/>
  <c r="BN15" i="2"/>
  <c r="BO15" i="2" s="1"/>
  <c r="BK15" i="2"/>
  <c r="AL15" i="2"/>
  <c r="AK15" i="2"/>
  <c r="AJ15" i="2"/>
  <c r="AI15" i="2"/>
  <c r="AS15" i="2" s="1"/>
  <c r="AH15" i="2"/>
  <c r="AG15" i="2"/>
  <c r="AF15" i="2"/>
  <c r="AE15" i="2"/>
  <c r="AD15" i="2"/>
  <c r="AC15" i="2"/>
  <c r="AR15" i="2" s="1"/>
  <c r="AT15" i="2" s="1"/>
  <c r="AB15" i="2"/>
  <c r="AA15" i="2"/>
  <c r="Z15" i="2"/>
  <c r="Y15" i="2"/>
  <c r="X15" i="2"/>
  <c r="W15" i="2"/>
  <c r="V15" i="2"/>
  <c r="U15" i="2"/>
  <c r="T15" i="2"/>
  <c r="S15" i="2"/>
  <c r="AN15" i="2" s="1"/>
  <c r="O15" i="2"/>
  <c r="Q15" i="2" s="1"/>
  <c r="E84" i="4" s="1"/>
  <c r="M15" i="2"/>
  <c r="L15" i="2"/>
  <c r="N15" i="2" s="1"/>
  <c r="C48" i="4" s="1"/>
  <c r="I15" i="2"/>
  <c r="K15" i="2" s="1"/>
  <c r="H15" i="2"/>
  <c r="B48" i="4" s="1"/>
  <c r="G15" i="2"/>
  <c r="F15" i="2"/>
  <c r="BO14" i="2"/>
  <c r="BN14" i="2"/>
  <c r="BK14" i="2"/>
  <c r="AO14" i="2"/>
  <c r="AL14" i="2"/>
  <c r="AK14" i="2"/>
  <c r="AJ14" i="2"/>
  <c r="AI14" i="2"/>
  <c r="AH14" i="2"/>
  <c r="AS14" i="2" s="1"/>
  <c r="AG14" i="2"/>
  <c r="AR14" i="2" s="1"/>
  <c r="AT14" i="2" s="1"/>
  <c r="AF14" i="2"/>
  <c r="AE14" i="2"/>
  <c r="AD14" i="2"/>
  <c r="AC14" i="2"/>
  <c r="AB14" i="2"/>
  <c r="AA14" i="2"/>
  <c r="Z14" i="2"/>
  <c r="Y14" i="2"/>
  <c r="X14" i="2"/>
  <c r="W14" i="2"/>
  <c r="V14" i="2"/>
  <c r="U14" i="2"/>
  <c r="T14" i="2"/>
  <c r="S14" i="2"/>
  <c r="M14" i="2"/>
  <c r="N14" i="2" s="1"/>
  <c r="C47" i="4" s="1"/>
  <c r="L14" i="2"/>
  <c r="I14" i="2"/>
  <c r="K14" i="2" s="1"/>
  <c r="D83" i="4" s="1"/>
  <c r="H14" i="2"/>
  <c r="B47" i="4" s="1"/>
  <c r="G14" i="2"/>
  <c r="F14" i="2"/>
  <c r="BO13" i="2"/>
  <c r="BN13" i="2"/>
  <c r="BK13" i="2"/>
  <c r="AL13" i="2"/>
  <c r="AK13" i="2"/>
  <c r="AJ13" i="2"/>
  <c r="AI13" i="2"/>
  <c r="AH13" i="2"/>
  <c r="AS13" i="2" s="1"/>
  <c r="AG13" i="2"/>
  <c r="AF13" i="2"/>
  <c r="AE13" i="2"/>
  <c r="AD13" i="2"/>
  <c r="AC13" i="2"/>
  <c r="AB13" i="2"/>
  <c r="AA13" i="2"/>
  <c r="Z13" i="2"/>
  <c r="Y13" i="2"/>
  <c r="X13" i="2"/>
  <c r="AO13" i="2" s="1"/>
  <c r="W13" i="2"/>
  <c r="V13" i="2"/>
  <c r="U13" i="2"/>
  <c r="T13" i="2"/>
  <c r="AN13" i="2" s="1"/>
  <c r="S13" i="2"/>
  <c r="Q13" i="2"/>
  <c r="E82" i="4" s="1"/>
  <c r="O13" i="2"/>
  <c r="N13" i="2"/>
  <c r="C46" i="4" s="1"/>
  <c r="M13" i="2"/>
  <c r="L13" i="2"/>
  <c r="G13" i="2"/>
  <c r="F13" i="2"/>
  <c r="BO12" i="2"/>
  <c r="BN12" i="2"/>
  <c r="BK12" i="2"/>
  <c r="AL12" i="2"/>
  <c r="AK12" i="2"/>
  <c r="AJ12" i="2"/>
  <c r="AI12" i="2"/>
  <c r="AH12" i="2"/>
  <c r="AG12" i="2"/>
  <c r="AF12" i="2"/>
  <c r="AE12" i="2"/>
  <c r="AD12" i="2"/>
  <c r="AC12" i="2"/>
  <c r="AR12" i="2" s="1"/>
  <c r="AB12" i="2"/>
  <c r="AA12" i="2"/>
  <c r="Z12" i="2"/>
  <c r="Y12" i="2"/>
  <c r="X12" i="2"/>
  <c r="W12" i="2"/>
  <c r="V12" i="2"/>
  <c r="U12" i="2"/>
  <c r="AN12" i="2" s="1"/>
  <c r="T12" i="2"/>
  <c r="S12" i="2"/>
  <c r="M12" i="2"/>
  <c r="L12" i="2"/>
  <c r="N12" i="2" s="1"/>
  <c r="H12" i="2"/>
  <c r="G12" i="2"/>
  <c r="F12" i="2"/>
  <c r="BN11" i="2"/>
  <c r="BO11" i="2" s="1"/>
  <c r="BK11" i="2"/>
  <c r="AL11" i="2"/>
  <c r="AK11" i="2"/>
  <c r="AJ11" i="2"/>
  <c r="AI11" i="2"/>
  <c r="AH11" i="2"/>
  <c r="AS11" i="2" s="1"/>
  <c r="AG11" i="2"/>
  <c r="AF11" i="2"/>
  <c r="AR11" i="2" s="1"/>
  <c r="AE11" i="2"/>
  <c r="AD11" i="2"/>
  <c r="AC11" i="2"/>
  <c r="AB11" i="2"/>
  <c r="AA11" i="2"/>
  <c r="Z11" i="2"/>
  <c r="Y11" i="2"/>
  <c r="X11" i="2"/>
  <c r="AO11" i="2" s="1"/>
  <c r="W11" i="2"/>
  <c r="V11" i="2"/>
  <c r="U11" i="2"/>
  <c r="T11" i="2"/>
  <c r="S11" i="2"/>
  <c r="AN11" i="2" s="1"/>
  <c r="M11" i="2"/>
  <c r="L11" i="2"/>
  <c r="N11" i="2" s="1"/>
  <c r="C44" i="4" s="1"/>
  <c r="G11" i="2"/>
  <c r="F11" i="2"/>
  <c r="H11" i="2" s="1"/>
  <c r="BO10" i="2"/>
  <c r="BN10" i="2"/>
  <c r="BK10" i="2"/>
  <c r="AL10" i="2"/>
  <c r="AK10" i="2"/>
  <c r="AJ10" i="2"/>
  <c r="AI10" i="2"/>
  <c r="AH10" i="2"/>
  <c r="AS10" i="2" s="1"/>
  <c r="AG10" i="2"/>
  <c r="AF10" i="2"/>
  <c r="AE10" i="2"/>
  <c r="AD10" i="2"/>
  <c r="AR10" i="2" s="1"/>
  <c r="AC10" i="2"/>
  <c r="AB10" i="2"/>
  <c r="AA10" i="2"/>
  <c r="AO10" i="2" s="1"/>
  <c r="Z10" i="2"/>
  <c r="Y10" i="2"/>
  <c r="X10" i="2"/>
  <c r="W10" i="2"/>
  <c r="V10" i="2"/>
  <c r="U10" i="2"/>
  <c r="T10" i="2"/>
  <c r="S10" i="2"/>
  <c r="M10" i="2"/>
  <c r="N10" i="2" s="1"/>
  <c r="C43" i="4" s="1"/>
  <c r="L10" i="2"/>
  <c r="H10" i="2"/>
  <c r="B43" i="4" s="1"/>
  <c r="G10" i="2"/>
  <c r="F10" i="2"/>
  <c r="BO9" i="2"/>
  <c r="BN9" i="2"/>
  <c r="BK9" i="2"/>
  <c r="AL9" i="2"/>
  <c r="AK9" i="2"/>
  <c r="AJ9" i="2"/>
  <c r="AI9" i="2"/>
  <c r="AH9" i="2"/>
  <c r="AG9" i="2"/>
  <c r="AF9" i="2"/>
  <c r="AE9" i="2"/>
  <c r="AD9" i="2"/>
  <c r="AC9" i="2"/>
  <c r="AR9" i="2" s="1"/>
  <c r="AB9" i="2"/>
  <c r="AA9" i="2"/>
  <c r="Z9" i="2"/>
  <c r="Y9" i="2"/>
  <c r="X9" i="2"/>
  <c r="AO9" i="2" s="1"/>
  <c r="W9" i="2"/>
  <c r="V9" i="2"/>
  <c r="U9" i="2"/>
  <c r="T9" i="2"/>
  <c r="AN9" i="2" s="1"/>
  <c r="S9" i="2"/>
  <c r="M9" i="2"/>
  <c r="L9" i="2"/>
  <c r="N9" i="2" s="1"/>
  <c r="G9" i="2"/>
  <c r="F9" i="2"/>
  <c r="H9" i="2" s="1"/>
  <c r="BO8" i="2"/>
  <c r="BN8" i="2"/>
  <c r="BK8" i="2"/>
  <c r="AR8" i="2"/>
  <c r="AL8" i="2"/>
  <c r="AK8" i="2"/>
  <c r="AJ8" i="2"/>
  <c r="AI8" i="2"/>
  <c r="AH8" i="2"/>
  <c r="AS8" i="2" s="1"/>
  <c r="AG8" i="2"/>
  <c r="AF8" i="2"/>
  <c r="AE8" i="2"/>
  <c r="AD8" i="2"/>
  <c r="AC8" i="2"/>
  <c r="AB8" i="2"/>
  <c r="AA8" i="2"/>
  <c r="Z8" i="2"/>
  <c r="Y8" i="2"/>
  <c r="X8" i="2"/>
  <c r="AO8" i="2" s="1"/>
  <c r="W8" i="2"/>
  <c r="AN8" i="2" s="1"/>
  <c r="AP8" i="2" s="1"/>
  <c r="V8" i="2"/>
  <c r="U8" i="2"/>
  <c r="T8" i="2"/>
  <c r="S8" i="2"/>
  <c r="M8" i="2"/>
  <c r="L8" i="2"/>
  <c r="N8" i="2" s="1"/>
  <c r="H8" i="2"/>
  <c r="B41" i="4" s="1"/>
  <c r="G8" i="2"/>
  <c r="F8" i="2"/>
  <c r="BN7" i="2"/>
  <c r="BO7" i="2" s="1"/>
  <c r="BK7" i="2"/>
  <c r="AO7" i="2"/>
  <c r="AL7" i="2"/>
  <c r="AK7" i="2"/>
  <c r="AJ7" i="2"/>
  <c r="AI7" i="2"/>
  <c r="AH7" i="2"/>
  <c r="AS7" i="2" s="1"/>
  <c r="AG7" i="2"/>
  <c r="AR7" i="2" s="1"/>
  <c r="AT7" i="2" s="1"/>
  <c r="AF7" i="2"/>
  <c r="AE7" i="2"/>
  <c r="AD7" i="2"/>
  <c r="AC7" i="2"/>
  <c r="AB7" i="2"/>
  <c r="AA7" i="2"/>
  <c r="Z7" i="2"/>
  <c r="Y7" i="2"/>
  <c r="X7" i="2"/>
  <c r="W7" i="2"/>
  <c r="V7" i="2"/>
  <c r="U7" i="2"/>
  <c r="T7" i="2"/>
  <c r="S7" i="2"/>
  <c r="AN7" i="2" s="1"/>
  <c r="M7" i="2"/>
  <c r="L7" i="2"/>
  <c r="N7" i="2" s="1"/>
  <c r="C40" i="4" s="1"/>
  <c r="G7" i="2"/>
  <c r="F7" i="2"/>
  <c r="BO6" i="2"/>
  <c r="BN6" i="2"/>
  <c r="BK6" i="2"/>
  <c r="AL6" i="2"/>
  <c r="AK6" i="2"/>
  <c r="AJ6" i="2"/>
  <c r="AI6" i="2"/>
  <c r="AH6" i="2"/>
  <c r="AS6" i="2" s="1"/>
  <c r="AG6" i="2"/>
  <c r="AF6" i="2"/>
  <c r="AE6" i="2"/>
  <c r="AD6" i="2"/>
  <c r="AR6" i="2" s="1"/>
  <c r="AC6" i="2"/>
  <c r="AB6" i="2"/>
  <c r="AA6" i="2"/>
  <c r="Z6" i="2"/>
  <c r="Y6" i="2"/>
  <c r="X6" i="2"/>
  <c r="AO6" i="2" s="1"/>
  <c r="W6" i="2"/>
  <c r="AN6" i="2" s="1"/>
  <c r="AP6" i="2" s="1"/>
  <c r="V6" i="2"/>
  <c r="U6" i="2"/>
  <c r="T6" i="2"/>
  <c r="S6" i="2"/>
  <c r="N6" i="2"/>
  <c r="C39" i="4" s="1"/>
  <c r="M6" i="2"/>
  <c r="L6" i="2"/>
  <c r="G6" i="2"/>
  <c r="F6" i="2"/>
  <c r="H6" i="2" s="1"/>
  <c r="BN5" i="2"/>
  <c r="BO5" i="2" s="1"/>
  <c r="BK5" i="2"/>
  <c r="AL5" i="2"/>
  <c r="AK5" i="2"/>
  <c r="AJ5" i="2"/>
  <c r="AI5" i="2"/>
  <c r="AH5" i="2"/>
  <c r="AG5" i="2"/>
  <c r="AF5" i="2"/>
  <c r="AE5" i="2"/>
  <c r="AD5" i="2"/>
  <c r="AC5" i="2"/>
  <c r="AB5" i="2"/>
  <c r="AA5" i="2"/>
  <c r="Z5" i="2"/>
  <c r="Y5" i="2"/>
  <c r="X5" i="2"/>
  <c r="AO5" i="2" s="1"/>
  <c r="W5" i="2"/>
  <c r="AN5" i="2" s="1"/>
  <c r="AP5" i="2" s="1"/>
  <c r="V5" i="2"/>
  <c r="U5" i="2"/>
  <c r="T5" i="2"/>
  <c r="S5" i="2"/>
  <c r="M5" i="2"/>
  <c r="L5" i="2"/>
  <c r="N5" i="2" s="1"/>
  <c r="G5" i="2"/>
  <c r="F5" i="2"/>
  <c r="H5" i="2" s="1"/>
  <c r="C87" i="4" l="1"/>
  <c r="AZ18" i="2"/>
  <c r="BB18" i="2" s="1"/>
  <c r="BH18" i="2" s="1"/>
  <c r="C76" i="4"/>
  <c r="C42" i="4"/>
  <c r="O9" i="2"/>
  <c r="Q9" i="2" s="1"/>
  <c r="E78" i="4" s="1"/>
  <c r="C84" i="4"/>
  <c r="AZ15" i="2"/>
  <c r="BB15" i="2" s="1"/>
  <c r="BH15" i="2" s="1"/>
  <c r="AP24" i="2"/>
  <c r="AT10" i="2"/>
  <c r="AP18" i="2"/>
  <c r="C53" i="4"/>
  <c r="O20" i="2"/>
  <c r="Q20" i="2" s="1"/>
  <c r="E89" i="4" s="1"/>
  <c r="C59" i="4"/>
  <c r="O26" i="2"/>
  <c r="Q26" i="2" s="1"/>
  <c r="E95" i="4" s="1"/>
  <c r="B100" i="4"/>
  <c r="B95" i="4"/>
  <c r="AV26" i="2"/>
  <c r="AX26" i="2" s="1"/>
  <c r="BE26" i="2" s="1"/>
  <c r="C38" i="4"/>
  <c r="O5" i="2"/>
  <c r="Q5" i="2" s="1"/>
  <c r="E74" i="4" s="1"/>
  <c r="B39" i="4"/>
  <c r="I6" i="2"/>
  <c r="K6" i="2" s="1"/>
  <c r="AT6" i="2"/>
  <c r="B77" i="4"/>
  <c r="AT8" i="2"/>
  <c r="C45" i="4"/>
  <c r="O12" i="2"/>
  <c r="Q12" i="2" s="1"/>
  <c r="E81" i="4" s="1"/>
  <c r="D84" i="4"/>
  <c r="R15" i="2"/>
  <c r="B44" i="4"/>
  <c r="I11" i="2"/>
  <c r="K11" i="2" s="1"/>
  <c r="C103" i="4"/>
  <c r="B75" i="4"/>
  <c r="AV6" i="2"/>
  <c r="AX6" i="2" s="1"/>
  <c r="BE6" i="2" s="1"/>
  <c r="AP9" i="2"/>
  <c r="C50" i="4"/>
  <c r="O17" i="2"/>
  <c r="Q17" i="2" s="1"/>
  <c r="E86" i="4" s="1"/>
  <c r="B51" i="4"/>
  <c r="I18" i="2"/>
  <c r="K18" i="2" s="1"/>
  <c r="AT19" i="2"/>
  <c r="C92" i="4"/>
  <c r="B89" i="4"/>
  <c r="B74" i="4"/>
  <c r="AV5" i="2"/>
  <c r="AX5" i="2" s="1"/>
  <c r="BE5" i="2" s="1"/>
  <c r="C41" i="4"/>
  <c r="O8" i="2"/>
  <c r="Q8" i="2" s="1"/>
  <c r="E77" i="4" s="1"/>
  <c r="D96" i="4"/>
  <c r="C83" i="4"/>
  <c r="AT11" i="2"/>
  <c r="C105" i="4"/>
  <c r="AP11" i="2"/>
  <c r="AO12" i="2"/>
  <c r="AP12" i="2" s="1"/>
  <c r="AR13" i="2"/>
  <c r="AT13" i="2" s="1"/>
  <c r="O14" i="2"/>
  <c r="Q14" i="2" s="1"/>
  <c r="E83" i="4" s="1"/>
  <c r="AR16" i="2"/>
  <c r="AT16" i="2" s="1"/>
  <c r="R19" i="2"/>
  <c r="H21" i="2"/>
  <c r="AP21" i="2" s="1"/>
  <c r="C56" i="4"/>
  <c r="O23" i="2"/>
  <c r="Q23" i="2" s="1"/>
  <c r="E92" i="4" s="1"/>
  <c r="N25" i="2"/>
  <c r="AO25" i="2"/>
  <c r="AP25" i="2" s="1"/>
  <c r="AO27" i="2"/>
  <c r="AP27" i="2" s="1"/>
  <c r="AT28" i="2"/>
  <c r="AP34" i="2"/>
  <c r="AT10" i="3"/>
  <c r="E46" i="4"/>
  <c r="O13" i="3"/>
  <c r="Q13" i="3" s="1"/>
  <c r="J82" i="4" s="1"/>
  <c r="B42" i="4"/>
  <c r="I9" i="2"/>
  <c r="K9" i="2" s="1"/>
  <c r="C49" i="4"/>
  <c r="O16" i="2"/>
  <c r="Q16" i="2" s="1"/>
  <c r="E85" i="4" s="1"/>
  <c r="AP33" i="2"/>
  <c r="O10" i="2"/>
  <c r="Q10" i="2" s="1"/>
  <c r="E79" i="4" s="1"/>
  <c r="AP22" i="2"/>
  <c r="AR22" i="2"/>
  <c r="AT22" i="2" s="1"/>
  <c r="B57" i="4"/>
  <c r="I24" i="2"/>
  <c r="K24" i="2" s="1"/>
  <c r="AT26" i="2"/>
  <c r="C60" i="4"/>
  <c r="O27" i="2"/>
  <c r="Q27" i="2" s="1"/>
  <c r="E96" i="4" s="1"/>
  <c r="AP20" i="3"/>
  <c r="C61" i="4"/>
  <c r="F61" i="4" s="1"/>
  <c r="O28" i="2"/>
  <c r="Q28" i="2" s="1"/>
  <c r="E97" i="4" s="1"/>
  <c r="G80" i="4"/>
  <c r="AT17" i="2"/>
  <c r="D94" i="4"/>
  <c r="H7" i="2"/>
  <c r="I8" i="2"/>
  <c r="K8" i="2" s="1"/>
  <c r="AS12" i="2"/>
  <c r="AT12" i="2" s="1"/>
  <c r="R14" i="2"/>
  <c r="AR20" i="2"/>
  <c r="AT20" i="2" s="1"/>
  <c r="R23" i="2"/>
  <c r="AT24" i="2"/>
  <c r="AS27" i="2"/>
  <c r="AT27" i="2" s="1"/>
  <c r="I28" i="2"/>
  <c r="K28" i="2" s="1"/>
  <c r="AZ30" i="2"/>
  <c r="BB30" i="2" s="1"/>
  <c r="BH30" i="2" s="1"/>
  <c r="H76" i="4"/>
  <c r="AZ7" i="3"/>
  <c r="BB7" i="3" s="1"/>
  <c r="BH7" i="3" s="1"/>
  <c r="B45" i="4"/>
  <c r="I12" i="2"/>
  <c r="K12" i="2" s="1"/>
  <c r="O29" i="2"/>
  <c r="Q29" i="2" s="1"/>
  <c r="E98" i="4" s="1"/>
  <c r="C64" i="4"/>
  <c r="F64" i="4" s="1"/>
  <c r="O31" i="2"/>
  <c r="Q31" i="2" s="1"/>
  <c r="E100" i="4" s="1"/>
  <c r="AS5" i="2"/>
  <c r="B38" i="4"/>
  <c r="I5" i="2"/>
  <c r="K5" i="2" s="1"/>
  <c r="F41" i="4"/>
  <c r="AR5" i="2"/>
  <c r="AT5" i="2" s="1"/>
  <c r="AN14" i="2"/>
  <c r="AP14" i="2" s="1"/>
  <c r="AO16" i="2"/>
  <c r="AP16" i="2" s="1"/>
  <c r="AN23" i="2"/>
  <c r="AP23" i="2" s="1"/>
  <c r="AO24" i="2"/>
  <c r="D95" i="4"/>
  <c r="R26" i="2"/>
  <c r="O30" i="2"/>
  <c r="Q30" i="2" s="1"/>
  <c r="E99" i="4" s="1"/>
  <c r="B65" i="4"/>
  <c r="F65" i="4" s="1"/>
  <c r="I32" i="2"/>
  <c r="K32" i="2" s="1"/>
  <c r="O34" i="2"/>
  <c r="Q34" i="2" s="1"/>
  <c r="E103" i="4" s="1"/>
  <c r="E45" i="4"/>
  <c r="O12" i="3"/>
  <c r="Q12" i="3" s="1"/>
  <c r="J81" i="4" s="1"/>
  <c r="N20" i="3"/>
  <c r="AS9" i="2"/>
  <c r="AT9" i="2" s="1"/>
  <c r="AN10" i="2"/>
  <c r="AP10" i="2" s="1"/>
  <c r="F47" i="4"/>
  <c r="AO15" i="2"/>
  <c r="AP15" i="2" s="1"/>
  <c r="C57" i="4"/>
  <c r="O24" i="2"/>
  <c r="Q24" i="2" s="1"/>
  <c r="E93" i="4" s="1"/>
  <c r="AT31" i="2"/>
  <c r="C65" i="4"/>
  <c r="O32" i="2"/>
  <c r="Q32" i="2" s="1"/>
  <c r="E101" i="4" s="1"/>
  <c r="I25" i="3"/>
  <c r="K25" i="3" s="1"/>
  <c r="H83" i="4"/>
  <c r="I104" i="4"/>
  <c r="O6" i="2"/>
  <c r="Q6" i="2" s="1"/>
  <c r="E75" i="4" s="1"/>
  <c r="O7" i="2"/>
  <c r="Q7" i="2" s="1"/>
  <c r="E76" i="4" s="1"/>
  <c r="I10" i="2"/>
  <c r="K10" i="2" s="1"/>
  <c r="O11" i="2"/>
  <c r="Q11" i="2" s="1"/>
  <c r="E80" i="4" s="1"/>
  <c r="H13" i="2"/>
  <c r="H17" i="2"/>
  <c r="C52" i="4"/>
  <c r="O19" i="2"/>
  <c r="Q19" i="2" s="1"/>
  <c r="E88" i="4" s="1"/>
  <c r="AO19" i="2"/>
  <c r="AP19" i="2" s="1"/>
  <c r="O22" i="2"/>
  <c r="Q22" i="2" s="1"/>
  <c r="E91" i="4" s="1"/>
  <c r="F56" i="4"/>
  <c r="B63" i="4"/>
  <c r="I30" i="2"/>
  <c r="K30" i="2" s="1"/>
  <c r="AV30" i="2" s="1"/>
  <c r="AX30" i="2" s="1"/>
  <c r="BE30" i="2" s="1"/>
  <c r="B68" i="4"/>
  <c r="I35" i="2"/>
  <c r="K35" i="2" s="1"/>
  <c r="I6" i="3"/>
  <c r="K6" i="3" s="1"/>
  <c r="D39" i="4"/>
  <c r="D44" i="4"/>
  <c r="I11" i="3"/>
  <c r="K11" i="3" s="1"/>
  <c r="G95" i="4"/>
  <c r="H29" i="2"/>
  <c r="AP29" i="2" s="1"/>
  <c r="AO33" i="2"/>
  <c r="B69" i="4"/>
  <c r="I36" i="2"/>
  <c r="K36" i="2" s="1"/>
  <c r="E41" i="4"/>
  <c r="O8" i="3"/>
  <c r="Q8" i="3" s="1"/>
  <c r="J77" i="4" s="1"/>
  <c r="AS11" i="3"/>
  <c r="AT11" i="3" s="1"/>
  <c r="AP13" i="3"/>
  <c r="AT13" i="3"/>
  <c r="E49" i="4"/>
  <c r="O16" i="3"/>
  <c r="Q16" i="3" s="1"/>
  <c r="J85" i="4" s="1"/>
  <c r="AR21" i="2"/>
  <c r="AT21" i="2" s="1"/>
  <c r="C69" i="4"/>
  <c r="O36" i="2"/>
  <c r="Q36" i="2" s="1"/>
  <c r="E105" i="4" s="1"/>
  <c r="O7" i="3"/>
  <c r="Q7" i="3" s="1"/>
  <c r="J76" i="4" s="1"/>
  <c r="E43" i="4"/>
  <c r="O10" i="3"/>
  <c r="Q10" i="3" s="1"/>
  <c r="J79" i="4" s="1"/>
  <c r="D46" i="4"/>
  <c r="I13" i="3"/>
  <c r="K13" i="3" s="1"/>
  <c r="D51" i="4"/>
  <c r="I18" i="3"/>
  <c r="K18" i="3" s="1"/>
  <c r="AP31" i="3"/>
  <c r="I16" i="2"/>
  <c r="K16" i="2" s="1"/>
  <c r="I20" i="2"/>
  <c r="K20" i="2" s="1"/>
  <c r="AV20" i="2" s="1"/>
  <c r="AX20" i="2" s="1"/>
  <c r="BE20" i="2" s="1"/>
  <c r="I22" i="2"/>
  <c r="K22" i="2" s="1"/>
  <c r="AR25" i="2"/>
  <c r="AT25" i="2" s="1"/>
  <c r="I31" i="2"/>
  <c r="K31" i="2" s="1"/>
  <c r="AR32" i="2"/>
  <c r="AT32" i="2" s="1"/>
  <c r="AN35" i="2"/>
  <c r="AP35" i="2" s="1"/>
  <c r="AS35" i="2"/>
  <c r="AT35" i="2" s="1"/>
  <c r="AN6" i="3"/>
  <c r="AP6" i="3" s="1"/>
  <c r="AS6" i="3"/>
  <c r="D48" i="4"/>
  <c r="F48" i="4" s="1"/>
  <c r="I15" i="3"/>
  <c r="K15" i="3" s="1"/>
  <c r="E56" i="4"/>
  <c r="O23" i="3"/>
  <c r="Q23" i="3" s="1"/>
  <c r="J92" i="4" s="1"/>
  <c r="AN24" i="3"/>
  <c r="AP24" i="3" s="1"/>
  <c r="E59" i="4"/>
  <c r="O26" i="3"/>
  <c r="Q26" i="3" s="1"/>
  <c r="J95" i="4" s="1"/>
  <c r="D41" i="4"/>
  <c r="I8" i="3"/>
  <c r="K8" i="3" s="1"/>
  <c r="E47" i="4"/>
  <c r="O14" i="3"/>
  <c r="Q14" i="3" s="1"/>
  <c r="J83" i="4" s="1"/>
  <c r="E60" i="4"/>
  <c r="O27" i="3"/>
  <c r="Q27" i="3" s="1"/>
  <c r="J96" i="4" s="1"/>
  <c r="H84" i="4"/>
  <c r="BU21" i="3"/>
  <c r="P54" i="4" s="1"/>
  <c r="BP21" i="3"/>
  <c r="AO28" i="2"/>
  <c r="AP28" i="2" s="1"/>
  <c r="B67" i="4"/>
  <c r="I34" i="2"/>
  <c r="K34" i="2" s="1"/>
  <c r="C68" i="4"/>
  <c r="O35" i="2"/>
  <c r="Q35" i="2" s="1"/>
  <c r="E104" i="4" s="1"/>
  <c r="E44" i="4"/>
  <c r="O11" i="3"/>
  <c r="Q11" i="3" s="1"/>
  <c r="J80" i="4" s="1"/>
  <c r="E55" i="4"/>
  <c r="O22" i="3"/>
  <c r="Q22" i="3" s="1"/>
  <c r="J91" i="4" s="1"/>
  <c r="G92" i="4"/>
  <c r="D57" i="4"/>
  <c r="I24" i="3"/>
  <c r="K24" i="3" s="1"/>
  <c r="AR5" i="3"/>
  <c r="AT5" i="3" s="1"/>
  <c r="AN7" i="3"/>
  <c r="AP7" i="3" s="1"/>
  <c r="AR9" i="3"/>
  <c r="AO12" i="3"/>
  <c r="AP12" i="3" s="1"/>
  <c r="AT18" i="3"/>
  <c r="D56" i="4"/>
  <c r="I23" i="3"/>
  <c r="K23" i="3" s="1"/>
  <c r="D59" i="4"/>
  <c r="F59" i="4" s="1"/>
  <c r="I26" i="3"/>
  <c r="K26" i="3" s="1"/>
  <c r="AR6" i="3"/>
  <c r="AT6" i="3" s="1"/>
  <c r="AN8" i="3"/>
  <c r="D49" i="4"/>
  <c r="F49" i="4" s="1"/>
  <c r="I16" i="3"/>
  <c r="K16" i="3" s="1"/>
  <c r="AO22" i="3"/>
  <c r="AP22" i="3" s="1"/>
  <c r="AR29" i="2"/>
  <c r="AT29" i="2" s="1"/>
  <c r="H33" i="2"/>
  <c r="I7" i="3"/>
  <c r="K7" i="3" s="1"/>
  <c r="N9" i="3"/>
  <c r="AO9" i="3"/>
  <c r="E48" i="4"/>
  <c r="O15" i="3"/>
  <c r="Q15" i="3" s="1"/>
  <c r="J84" i="4" s="1"/>
  <c r="E50" i="4"/>
  <c r="O17" i="3"/>
  <c r="Q17" i="3" s="1"/>
  <c r="J86" i="4" s="1"/>
  <c r="E51" i="4"/>
  <c r="O18" i="3"/>
  <c r="Q18" i="3" s="1"/>
  <c r="J87" i="4" s="1"/>
  <c r="AS22" i="3"/>
  <c r="AT22" i="3" s="1"/>
  <c r="E57" i="4"/>
  <c r="O24" i="3"/>
  <c r="Q24" i="3" s="1"/>
  <c r="J93" i="4" s="1"/>
  <c r="E58" i="4"/>
  <c r="O25" i="3"/>
  <c r="Q25" i="3" s="1"/>
  <c r="J94" i="4" s="1"/>
  <c r="AT28" i="3"/>
  <c r="AT33" i="3"/>
  <c r="AS10" i="3"/>
  <c r="I83" i="4"/>
  <c r="R14" i="3"/>
  <c r="AS16" i="3"/>
  <c r="AO19" i="3"/>
  <c r="E62" i="4"/>
  <c r="O29" i="3"/>
  <c r="Q29" i="3" s="1"/>
  <c r="J98" i="4" s="1"/>
  <c r="AR33" i="2"/>
  <c r="AT33" i="2" s="1"/>
  <c r="AN36" i="2"/>
  <c r="H5" i="3"/>
  <c r="AN5" i="3"/>
  <c r="AS9" i="3"/>
  <c r="H10" i="3"/>
  <c r="I81" i="4"/>
  <c r="R12" i="3"/>
  <c r="AN16" i="3"/>
  <c r="AP16" i="3" s="1"/>
  <c r="AR16" i="3"/>
  <c r="AT16" i="3" s="1"/>
  <c r="H17" i="3"/>
  <c r="AP17" i="3" s="1"/>
  <c r="AT17" i="3"/>
  <c r="AN18" i="3"/>
  <c r="E52" i="4"/>
  <c r="O19" i="3"/>
  <c r="Q19" i="3" s="1"/>
  <c r="J88" i="4" s="1"/>
  <c r="AO21" i="3"/>
  <c r="AS25" i="3"/>
  <c r="AT25" i="3" s="1"/>
  <c r="G98" i="4"/>
  <c r="AV29" i="3"/>
  <c r="AX29" i="3" s="1"/>
  <c r="BE29" i="3" s="1"/>
  <c r="E64" i="4"/>
  <c r="O31" i="3"/>
  <c r="Q31" i="3" s="1"/>
  <c r="J100" i="4" s="1"/>
  <c r="AT32" i="3"/>
  <c r="D67" i="4"/>
  <c r="I34" i="3"/>
  <c r="K34" i="3" s="1"/>
  <c r="AR8" i="3"/>
  <c r="AT8" i="3" s="1"/>
  <c r="AO14" i="3"/>
  <c r="AP14" i="3" s="1"/>
  <c r="AS20" i="3"/>
  <c r="AO25" i="3"/>
  <c r="AT29" i="3"/>
  <c r="D63" i="4"/>
  <c r="I30" i="3"/>
  <c r="K30" i="3" s="1"/>
  <c r="D65" i="4"/>
  <c r="I32" i="3"/>
  <c r="K32" i="3" s="1"/>
  <c r="I102" i="4"/>
  <c r="AR27" i="3"/>
  <c r="AT27" i="3" s="1"/>
  <c r="E63" i="4"/>
  <c r="O30" i="3"/>
  <c r="Q30" i="3" s="1"/>
  <c r="J99" i="4" s="1"/>
  <c r="AO30" i="3"/>
  <c r="AP30" i="3" s="1"/>
  <c r="AO32" i="3"/>
  <c r="AP32" i="3" s="1"/>
  <c r="AS34" i="3"/>
  <c r="AT34" i="3" s="1"/>
  <c r="AO32" i="2"/>
  <c r="AP32" i="2" s="1"/>
  <c r="AR12" i="3"/>
  <c r="AT12" i="3" s="1"/>
  <c r="AO18" i="3"/>
  <c r="D53" i="4"/>
  <c r="I20" i="3"/>
  <c r="K20" i="3" s="1"/>
  <c r="AR20" i="3"/>
  <c r="AT20" i="3" s="1"/>
  <c r="AN21" i="3"/>
  <c r="AP21" i="3" s="1"/>
  <c r="D55" i="4"/>
  <c r="F55" i="4" s="1"/>
  <c r="I22" i="3"/>
  <c r="K22" i="3" s="1"/>
  <c r="AO28" i="3"/>
  <c r="I31" i="3"/>
  <c r="K31" i="3" s="1"/>
  <c r="E65" i="4"/>
  <c r="O32" i="3"/>
  <c r="Q32" i="3" s="1"/>
  <c r="J101" i="4" s="1"/>
  <c r="AS33" i="3"/>
  <c r="AO36" i="2"/>
  <c r="AO8" i="3"/>
  <c r="H9" i="3"/>
  <c r="AO15" i="3"/>
  <c r="AP15" i="3" s="1"/>
  <c r="AS24" i="3"/>
  <c r="AT24" i="3" s="1"/>
  <c r="AN25" i="3"/>
  <c r="AP25" i="3" s="1"/>
  <c r="AR26" i="3"/>
  <c r="AT26" i="3" s="1"/>
  <c r="E61" i="4"/>
  <c r="O28" i="3"/>
  <c r="Q28" i="3" s="1"/>
  <c r="J97" i="4" s="1"/>
  <c r="I98" i="4"/>
  <c r="AS32" i="3"/>
  <c r="AT35" i="3"/>
  <c r="H19" i="3"/>
  <c r="AP19" i="3" s="1"/>
  <c r="AS30" i="3"/>
  <c r="AT30" i="3" s="1"/>
  <c r="AR31" i="3"/>
  <c r="AT31" i="3" s="1"/>
  <c r="AR36" i="3"/>
  <c r="AT36" i="3" s="1"/>
  <c r="H27" i="3"/>
  <c r="AN28" i="3"/>
  <c r="AP28" i="3" s="1"/>
  <c r="AO33" i="3"/>
  <c r="AP33" i="3" s="1"/>
  <c r="E68" i="4"/>
  <c r="O35" i="3"/>
  <c r="Q35" i="3" s="1"/>
  <c r="J104" i="4" s="1"/>
  <c r="AR19" i="3"/>
  <c r="AT19" i="3" s="1"/>
  <c r="AO31" i="3"/>
  <c r="E66" i="4"/>
  <c r="O33" i="3"/>
  <c r="Q33" i="3" s="1"/>
  <c r="J102" i="4" s="1"/>
  <c r="AS35" i="3"/>
  <c r="AR23" i="3"/>
  <c r="AT23" i="3" s="1"/>
  <c r="I28" i="3"/>
  <c r="K28" i="3" s="1"/>
  <c r="AO35" i="3"/>
  <c r="AP35" i="3" s="1"/>
  <c r="H36" i="3"/>
  <c r="AN34" i="3"/>
  <c r="AP34" i="3" s="1"/>
  <c r="C81" i="4" l="1"/>
  <c r="AZ12" i="2"/>
  <c r="BB12" i="2" s="1"/>
  <c r="BH12" i="2" s="1"/>
  <c r="H99" i="4"/>
  <c r="AZ30" i="3"/>
  <c r="BB30" i="3" s="1"/>
  <c r="BH30" i="3" s="1"/>
  <c r="H80" i="4"/>
  <c r="AZ11" i="3"/>
  <c r="BB11" i="3" s="1"/>
  <c r="BH11" i="3" s="1"/>
  <c r="H93" i="4"/>
  <c r="AZ24" i="3"/>
  <c r="BB24" i="3" s="1"/>
  <c r="BH24" i="3" s="1"/>
  <c r="G86" i="4"/>
  <c r="C104" i="4"/>
  <c r="AZ35" i="2"/>
  <c r="BB35" i="2" s="1"/>
  <c r="BH35" i="2" s="1"/>
  <c r="G91" i="4"/>
  <c r="AV22" i="3"/>
  <c r="AX22" i="3" s="1"/>
  <c r="BE22" i="3" s="1"/>
  <c r="G81" i="4"/>
  <c r="AV12" i="3"/>
  <c r="AX12" i="3" s="1"/>
  <c r="BE12" i="3" s="1"/>
  <c r="B90" i="4"/>
  <c r="G83" i="4"/>
  <c r="K83" i="4" s="1"/>
  <c r="AV14" i="3"/>
  <c r="AX14" i="3" s="1"/>
  <c r="BE14" i="3" s="1"/>
  <c r="B88" i="4"/>
  <c r="AV19" i="2"/>
  <c r="AX19" i="2" s="1"/>
  <c r="BE19" i="2" s="1"/>
  <c r="B85" i="4"/>
  <c r="AV16" i="2"/>
  <c r="AX16" i="2" s="1"/>
  <c r="BE16" i="2" s="1"/>
  <c r="C96" i="4"/>
  <c r="AZ27" i="2"/>
  <c r="BB27" i="2" s="1"/>
  <c r="BH27" i="2" s="1"/>
  <c r="B96" i="4"/>
  <c r="F96" i="4" s="1"/>
  <c r="AV27" i="2"/>
  <c r="AX27" i="2" s="1"/>
  <c r="BE27" i="2" s="1"/>
  <c r="G101" i="4"/>
  <c r="AV32" i="3"/>
  <c r="AX32" i="3" s="1"/>
  <c r="BE32" i="3" s="1"/>
  <c r="BR20" i="2"/>
  <c r="BL20" i="2"/>
  <c r="BS20" i="2" s="1"/>
  <c r="G104" i="4"/>
  <c r="AV35" i="3"/>
  <c r="AX35" i="3" s="1"/>
  <c r="BE35" i="3" s="1"/>
  <c r="G84" i="4"/>
  <c r="AV15" i="3"/>
  <c r="AX15" i="3" s="1"/>
  <c r="BE15" i="3" s="1"/>
  <c r="G102" i="4"/>
  <c r="K102" i="4" s="1"/>
  <c r="AV33" i="3"/>
  <c r="AX33" i="3" s="1"/>
  <c r="BE33" i="3" s="1"/>
  <c r="B101" i="4"/>
  <c r="F101" i="4" s="1"/>
  <c r="AV32" i="2"/>
  <c r="AX32" i="2" s="1"/>
  <c r="BE32" i="2" s="1"/>
  <c r="H94" i="4"/>
  <c r="AZ25" i="3"/>
  <c r="BB25" i="3" s="1"/>
  <c r="BH25" i="3" s="1"/>
  <c r="B84" i="4"/>
  <c r="F84" i="4" s="1"/>
  <c r="AV15" i="2"/>
  <c r="AX15" i="2" s="1"/>
  <c r="BE15" i="2" s="1"/>
  <c r="B94" i="4"/>
  <c r="AV25" i="2"/>
  <c r="AX25" i="2" s="1"/>
  <c r="BE25" i="2" s="1"/>
  <c r="G88" i="4"/>
  <c r="H103" i="4"/>
  <c r="AZ34" i="3"/>
  <c r="BB34" i="3" s="1"/>
  <c r="BH34" i="3" s="1"/>
  <c r="B81" i="4"/>
  <c r="AV12" i="2"/>
  <c r="AX12" i="2" s="1"/>
  <c r="BE12" i="2" s="1"/>
  <c r="G99" i="4"/>
  <c r="AV30" i="3"/>
  <c r="AX30" i="3" s="1"/>
  <c r="BE30" i="3" s="1"/>
  <c r="L63" i="4" s="1"/>
  <c r="B97" i="4"/>
  <c r="AV28" i="2"/>
  <c r="AX28" i="2" s="1"/>
  <c r="BE28" i="2" s="1"/>
  <c r="B98" i="4"/>
  <c r="BL30" i="2"/>
  <c r="BS30" i="2" s="1"/>
  <c r="BR30" i="2"/>
  <c r="C78" i="4"/>
  <c r="AZ9" i="2"/>
  <c r="BB9" i="2" s="1"/>
  <c r="BH9" i="2" s="1"/>
  <c r="G90" i="4"/>
  <c r="K90" i="4" s="1"/>
  <c r="AV21" i="3"/>
  <c r="AX21" i="3" s="1"/>
  <c r="BE21" i="3" s="1"/>
  <c r="I80" i="4"/>
  <c r="R11" i="3"/>
  <c r="H95" i="4"/>
  <c r="AZ26" i="3"/>
  <c r="BB26" i="3" s="1"/>
  <c r="BH26" i="3" s="1"/>
  <c r="I99" i="4"/>
  <c r="R30" i="3"/>
  <c r="I95" i="4"/>
  <c r="R26" i="3"/>
  <c r="BU30" i="2"/>
  <c r="N63" i="4" s="1"/>
  <c r="BP30" i="2"/>
  <c r="B103" i="4"/>
  <c r="AV34" i="2"/>
  <c r="AX34" i="2" s="1"/>
  <c r="BE34" i="2" s="1"/>
  <c r="G94" i="4"/>
  <c r="AV25" i="3"/>
  <c r="AX25" i="3" s="1"/>
  <c r="BE25" i="3" s="1"/>
  <c r="H101" i="4"/>
  <c r="AZ32" i="3"/>
  <c r="BB32" i="3" s="1"/>
  <c r="BH32" i="3" s="1"/>
  <c r="AZ28" i="3"/>
  <c r="BB28" i="3" s="1"/>
  <c r="BH28" i="3" s="1"/>
  <c r="H97" i="4"/>
  <c r="C98" i="4"/>
  <c r="AZ29" i="2"/>
  <c r="BB29" i="2" s="1"/>
  <c r="BH29" i="2" s="1"/>
  <c r="H74" i="4"/>
  <c r="AZ5" i="3"/>
  <c r="BB5" i="3" s="1"/>
  <c r="BH5" i="3" s="1"/>
  <c r="BV21" i="3"/>
  <c r="J54" i="4" s="1"/>
  <c r="I77" i="4"/>
  <c r="R8" i="3"/>
  <c r="I82" i="4"/>
  <c r="R13" i="3"/>
  <c r="G82" i="4"/>
  <c r="AV13" i="3"/>
  <c r="AX13" i="3" s="1"/>
  <c r="BE13" i="3" s="1"/>
  <c r="I75" i="4"/>
  <c r="R6" i="3"/>
  <c r="R35" i="3"/>
  <c r="E53" i="4"/>
  <c r="F53" i="4" s="1"/>
  <c r="O20" i="3"/>
  <c r="Q20" i="3" s="1"/>
  <c r="J89" i="4" s="1"/>
  <c r="D74" i="4"/>
  <c r="F74" i="4" s="1"/>
  <c r="R5" i="2"/>
  <c r="D97" i="4"/>
  <c r="R28" i="2"/>
  <c r="D77" i="4"/>
  <c r="R8" i="2"/>
  <c r="F57" i="4"/>
  <c r="C97" i="4"/>
  <c r="AZ28" i="2"/>
  <c r="BB28" i="2" s="1"/>
  <c r="BH28" i="2" s="1"/>
  <c r="C85" i="4"/>
  <c r="AZ16" i="2"/>
  <c r="BB16" i="2" s="1"/>
  <c r="BH16" i="2" s="1"/>
  <c r="F51" i="4"/>
  <c r="H77" i="4"/>
  <c r="AZ8" i="3"/>
  <c r="BB8" i="3" s="1"/>
  <c r="BH8" i="3" s="1"/>
  <c r="B104" i="4"/>
  <c r="AV35" i="2"/>
  <c r="AX35" i="2" s="1"/>
  <c r="BE35" i="2" s="1"/>
  <c r="C89" i="4"/>
  <c r="AZ20" i="2"/>
  <c r="BB20" i="2" s="1"/>
  <c r="BH20" i="2" s="1"/>
  <c r="B78" i="4"/>
  <c r="AV9" i="2"/>
  <c r="AX9" i="2" s="1"/>
  <c r="BE9" i="2" s="1"/>
  <c r="I97" i="4"/>
  <c r="R28" i="3"/>
  <c r="I89" i="4"/>
  <c r="R20" i="3"/>
  <c r="H102" i="4"/>
  <c r="AZ33" i="3"/>
  <c r="BB33" i="3" s="1"/>
  <c r="BH33" i="3" s="1"/>
  <c r="D87" i="4"/>
  <c r="R18" i="2"/>
  <c r="BP15" i="2"/>
  <c r="BU15" i="2"/>
  <c r="N48" i="4" s="1"/>
  <c r="I93" i="4"/>
  <c r="R24" i="3"/>
  <c r="C94" i="4"/>
  <c r="C90" i="4"/>
  <c r="AZ21" i="2"/>
  <c r="BB21" i="2" s="1"/>
  <c r="BH21" i="2" s="1"/>
  <c r="AV26" i="3"/>
  <c r="AX26" i="3" s="1"/>
  <c r="BE26" i="3" s="1"/>
  <c r="D104" i="4"/>
  <c r="R35" i="2"/>
  <c r="C100" i="4"/>
  <c r="F100" i="4" s="1"/>
  <c r="AZ31" i="2"/>
  <c r="BB31" i="2" s="1"/>
  <c r="BH31" i="2" s="1"/>
  <c r="B40" i="4"/>
  <c r="F40" i="4" s="1"/>
  <c r="I7" i="2"/>
  <c r="K7" i="2" s="1"/>
  <c r="G89" i="4"/>
  <c r="AV20" i="3"/>
  <c r="AX20" i="3" s="1"/>
  <c r="BE20" i="3" s="1"/>
  <c r="C91" i="4"/>
  <c r="AZ22" i="2"/>
  <c r="BB22" i="2" s="1"/>
  <c r="BH22" i="2" s="1"/>
  <c r="D78" i="4"/>
  <c r="R9" i="2"/>
  <c r="R27" i="2"/>
  <c r="AZ34" i="2"/>
  <c r="BB34" i="2" s="1"/>
  <c r="BH34" i="2" s="1"/>
  <c r="AP36" i="2"/>
  <c r="F69" i="4"/>
  <c r="D79" i="4"/>
  <c r="R10" i="2"/>
  <c r="BP7" i="3"/>
  <c r="BU7" i="3"/>
  <c r="P40" i="4" s="1"/>
  <c r="AV11" i="3"/>
  <c r="AX11" i="3" s="1"/>
  <c r="BE11" i="3" s="1"/>
  <c r="B80" i="4"/>
  <c r="AV11" i="2"/>
  <c r="AX11" i="2" s="1"/>
  <c r="BE11" i="2" s="1"/>
  <c r="B93" i="4"/>
  <c r="AV24" i="2"/>
  <c r="AX24" i="2" s="1"/>
  <c r="BE24" i="2" s="1"/>
  <c r="I84" i="4"/>
  <c r="R15" i="3"/>
  <c r="H82" i="4"/>
  <c r="AZ13" i="3"/>
  <c r="BB13" i="3" s="1"/>
  <c r="BH13" i="3" s="1"/>
  <c r="D93" i="4"/>
  <c r="R24" i="2"/>
  <c r="BR5" i="2"/>
  <c r="BL5" i="2"/>
  <c r="BS5" i="2" s="1"/>
  <c r="I100" i="4"/>
  <c r="R31" i="3"/>
  <c r="H98" i="4"/>
  <c r="K98" i="4" s="1"/>
  <c r="AZ29" i="3"/>
  <c r="BB29" i="3" s="1"/>
  <c r="BH29" i="3" s="1"/>
  <c r="D43" i="4"/>
  <c r="F43" i="4" s="1"/>
  <c r="I10" i="3"/>
  <c r="K10" i="3" s="1"/>
  <c r="D60" i="4"/>
  <c r="F60" i="4" s="1"/>
  <c r="I27" i="3"/>
  <c r="K27" i="3" s="1"/>
  <c r="H96" i="4"/>
  <c r="AZ27" i="3"/>
  <c r="BB27" i="3" s="1"/>
  <c r="BH27" i="3" s="1"/>
  <c r="AP18" i="3"/>
  <c r="I85" i="4"/>
  <c r="R16" i="3"/>
  <c r="I92" i="4"/>
  <c r="K92" i="4" s="1"/>
  <c r="R23" i="3"/>
  <c r="AZ15" i="3"/>
  <c r="BB15" i="3" s="1"/>
  <c r="BH15" i="3" s="1"/>
  <c r="D91" i="4"/>
  <c r="R22" i="2"/>
  <c r="K95" i="4"/>
  <c r="F68" i="4"/>
  <c r="B50" i="4"/>
  <c r="I17" i="2"/>
  <c r="K17" i="2" s="1"/>
  <c r="B92" i="4"/>
  <c r="F92" i="4" s="1"/>
  <c r="AV23" i="2"/>
  <c r="AX23" i="2" s="1"/>
  <c r="BE23" i="2" s="1"/>
  <c r="B91" i="4"/>
  <c r="F91" i="4" s="1"/>
  <c r="AV22" i="2"/>
  <c r="AX22" i="2" s="1"/>
  <c r="BE22" i="2" s="1"/>
  <c r="C77" i="4"/>
  <c r="AZ8" i="2"/>
  <c r="BB8" i="2" s="1"/>
  <c r="BH8" i="2" s="1"/>
  <c r="BL26" i="2"/>
  <c r="BS26" i="2" s="1"/>
  <c r="BR26" i="2"/>
  <c r="D69" i="4"/>
  <c r="I36" i="3"/>
  <c r="K36" i="3" s="1"/>
  <c r="I101" i="4"/>
  <c r="R32" i="3"/>
  <c r="H91" i="4"/>
  <c r="AZ22" i="3"/>
  <c r="BB22" i="3" s="1"/>
  <c r="BH22" i="3" s="1"/>
  <c r="I94" i="4"/>
  <c r="R25" i="3"/>
  <c r="B102" i="4"/>
  <c r="AV33" i="2"/>
  <c r="AX33" i="2" s="1"/>
  <c r="BE33" i="2" s="1"/>
  <c r="C75" i="4"/>
  <c r="AZ6" i="2"/>
  <c r="BB6" i="2" s="1"/>
  <c r="BH6" i="2" s="1"/>
  <c r="H104" i="4"/>
  <c r="AZ35" i="3"/>
  <c r="BB35" i="3" s="1"/>
  <c r="BH35" i="3" s="1"/>
  <c r="B66" i="4"/>
  <c r="F66" i="4" s="1"/>
  <c r="I33" i="2"/>
  <c r="K33" i="2" s="1"/>
  <c r="D100" i="4"/>
  <c r="R31" i="2"/>
  <c r="B62" i="4"/>
  <c r="F62" i="4" s="1"/>
  <c r="I29" i="2"/>
  <c r="K29" i="2" s="1"/>
  <c r="F75" i="4"/>
  <c r="F39" i="4"/>
  <c r="H92" i="4"/>
  <c r="AZ23" i="3"/>
  <c r="BB23" i="3" s="1"/>
  <c r="BH23" i="3" s="1"/>
  <c r="G97" i="4"/>
  <c r="AV28" i="3"/>
  <c r="AX28" i="3" s="1"/>
  <c r="BE28" i="3" s="1"/>
  <c r="H81" i="4"/>
  <c r="AZ12" i="3"/>
  <c r="BB12" i="3" s="1"/>
  <c r="BH12" i="3" s="1"/>
  <c r="H105" i="4"/>
  <c r="AZ36" i="3"/>
  <c r="BB36" i="3" s="1"/>
  <c r="BH36" i="3" s="1"/>
  <c r="R29" i="3"/>
  <c r="D42" i="4"/>
  <c r="F42" i="4" s="1"/>
  <c r="I9" i="3"/>
  <c r="K9" i="3" s="1"/>
  <c r="I91" i="4"/>
  <c r="R22" i="3"/>
  <c r="R33" i="3"/>
  <c r="H86" i="4"/>
  <c r="AZ17" i="3"/>
  <c r="BB17" i="3" s="1"/>
  <c r="BH17" i="3" s="1"/>
  <c r="AP5" i="3"/>
  <c r="AV23" i="3"/>
  <c r="AX23" i="3" s="1"/>
  <c r="BE23" i="3" s="1"/>
  <c r="D103" i="4"/>
  <c r="R34" i="2"/>
  <c r="G75" i="4"/>
  <c r="K75" i="4" s="1"/>
  <c r="AV6" i="3"/>
  <c r="AX6" i="3" s="1"/>
  <c r="BE6" i="3" s="1"/>
  <c r="D89" i="4"/>
  <c r="F89" i="4" s="1"/>
  <c r="R20" i="2"/>
  <c r="D99" i="4"/>
  <c r="F99" i="4" s="1"/>
  <c r="R30" i="2"/>
  <c r="B46" i="4"/>
  <c r="F46" i="4" s="1"/>
  <c r="I13" i="2"/>
  <c r="K13" i="2" s="1"/>
  <c r="AZ14" i="3"/>
  <c r="BB14" i="3" s="1"/>
  <c r="BH14" i="3" s="1"/>
  <c r="AP27" i="3"/>
  <c r="D81" i="4"/>
  <c r="R12" i="2"/>
  <c r="C93" i="4"/>
  <c r="AZ24" i="2"/>
  <c r="BB24" i="2" s="1"/>
  <c r="BH24" i="2" s="1"/>
  <c r="C58" i="4"/>
  <c r="F58" i="4" s="1"/>
  <c r="O25" i="2"/>
  <c r="Q25" i="2" s="1"/>
  <c r="C82" i="4"/>
  <c r="AZ13" i="2"/>
  <c r="BB13" i="2" s="1"/>
  <c r="BH13" i="2" s="1"/>
  <c r="C80" i="4"/>
  <c r="AZ11" i="2"/>
  <c r="BB11" i="2" s="1"/>
  <c r="BH11" i="2" s="1"/>
  <c r="D80" i="4"/>
  <c r="R11" i="2"/>
  <c r="AV8" i="2"/>
  <c r="AX8" i="2" s="1"/>
  <c r="BE8" i="2" s="1"/>
  <c r="B87" i="4"/>
  <c r="F87" i="4" s="1"/>
  <c r="AV18" i="2"/>
  <c r="AX18" i="2" s="1"/>
  <c r="BE18" i="2" s="1"/>
  <c r="AZ7" i="2"/>
  <c r="BB7" i="2" s="1"/>
  <c r="BH7" i="2" s="1"/>
  <c r="H75" i="4"/>
  <c r="AZ6" i="3"/>
  <c r="BB6" i="3" s="1"/>
  <c r="BH6" i="3" s="1"/>
  <c r="H79" i="4"/>
  <c r="AZ10" i="3"/>
  <c r="BB10" i="3" s="1"/>
  <c r="BH10" i="3" s="1"/>
  <c r="G76" i="4"/>
  <c r="AV7" i="3"/>
  <c r="AX7" i="3" s="1"/>
  <c r="BE7" i="3" s="1"/>
  <c r="G103" i="4"/>
  <c r="K103" i="4" s="1"/>
  <c r="AV34" i="3"/>
  <c r="AX34" i="3" s="1"/>
  <c r="BE34" i="3" s="1"/>
  <c r="H100" i="4"/>
  <c r="AZ31" i="3"/>
  <c r="BB31" i="3" s="1"/>
  <c r="BH31" i="3" s="1"/>
  <c r="AP36" i="3"/>
  <c r="BL29" i="3"/>
  <c r="BS29" i="3" s="1"/>
  <c r="BR29" i="3"/>
  <c r="D50" i="4"/>
  <c r="I17" i="3"/>
  <c r="K17" i="3" s="1"/>
  <c r="D38" i="4"/>
  <c r="F38" i="4" s="1"/>
  <c r="I5" i="3"/>
  <c r="K5" i="3" s="1"/>
  <c r="AP8" i="3"/>
  <c r="H87" i="4"/>
  <c r="AZ18" i="3"/>
  <c r="BB18" i="3" s="1"/>
  <c r="BH18" i="3" s="1"/>
  <c r="F67" i="4"/>
  <c r="G93" i="4"/>
  <c r="AV24" i="3"/>
  <c r="AX24" i="3" s="1"/>
  <c r="BE24" i="3" s="1"/>
  <c r="D85" i="4"/>
  <c r="R16" i="2"/>
  <c r="D105" i="4"/>
  <c r="R36" i="2"/>
  <c r="F63" i="4"/>
  <c r="D101" i="4"/>
  <c r="R32" i="2"/>
  <c r="F45" i="4"/>
  <c r="C86" i="4"/>
  <c r="AZ17" i="2"/>
  <c r="BB17" i="2" s="1"/>
  <c r="BH17" i="2" s="1"/>
  <c r="AP7" i="2"/>
  <c r="AZ23" i="2"/>
  <c r="BB23" i="2" s="1"/>
  <c r="BH23" i="2" s="1"/>
  <c r="AP13" i="2"/>
  <c r="F44" i="4"/>
  <c r="F77" i="4"/>
  <c r="AV31" i="2"/>
  <c r="AX31" i="2" s="1"/>
  <c r="BE31" i="2" s="1"/>
  <c r="C79" i="4"/>
  <c r="AZ10" i="2"/>
  <c r="BB10" i="2" s="1"/>
  <c r="BH10" i="2" s="1"/>
  <c r="H88" i="4"/>
  <c r="AZ19" i="3"/>
  <c r="BB19" i="3" s="1"/>
  <c r="BH19" i="3" s="1"/>
  <c r="H85" i="4"/>
  <c r="AZ16" i="3"/>
  <c r="BB16" i="3" s="1"/>
  <c r="BH16" i="3" s="1"/>
  <c r="E42" i="4"/>
  <c r="O9" i="3"/>
  <c r="Q9" i="3" s="1"/>
  <c r="J78" i="4" s="1"/>
  <c r="AV31" i="3"/>
  <c r="AX31" i="3" s="1"/>
  <c r="BE31" i="3" s="1"/>
  <c r="G100" i="4"/>
  <c r="K100" i="4" s="1"/>
  <c r="B83" i="4"/>
  <c r="F83" i="4" s="1"/>
  <c r="AV14" i="2"/>
  <c r="AX14" i="2" s="1"/>
  <c r="BE14" i="2" s="1"/>
  <c r="BP18" i="2"/>
  <c r="BU18" i="2"/>
  <c r="N51" i="4" s="1"/>
  <c r="D52" i="4"/>
  <c r="F52" i="4" s="1"/>
  <c r="I19" i="3"/>
  <c r="K19" i="3" s="1"/>
  <c r="AV19" i="3" s="1"/>
  <c r="AX19" i="3" s="1"/>
  <c r="BE19" i="3" s="1"/>
  <c r="H89" i="4"/>
  <c r="AZ20" i="3"/>
  <c r="BB20" i="3" s="1"/>
  <c r="BH20" i="3" s="1"/>
  <c r="I103" i="4"/>
  <c r="R34" i="3"/>
  <c r="G85" i="4"/>
  <c r="K85" i="4" s="1"/>
  <c r="AV16" i="3"/>
  <c r="AX16" i="3" s="1"/>
  <c r="BE16" i="3" s="1"/>
  <c r="C102" i="4"/>
  <c r="AZ33" i="2"/>
  <c r="BB33" i="2" s="1"/>
  <c r="BH33" i="2" s="1"/>
  <c r="I76" i="4"/>
  <c r="R7" i="3"/>
  <c r="AT9" i="3"/>
  <c r="C101" i="4"/>
  <c r="AZ32" i="2"/>
  <c r="BB32" i="2" s="1"/>
  <c r="BH32" i="2" s="1"/>
  <c r="I87" i="4"/>
  <c r="R18" i="3"/>
  <c r="B79" i="4"/>
  <c r="F79" i="4" s="1"/>
  <c r="AV10" i="2"/>
  <c r="AX10" i="2" s="1"/>
  <c r="BE10" i="2" s="1"/>
  <c r="C74" i="4"/>
  <c r="AZ5" i="2"/>
  <c r="BB5" i="2" s="1"/>
  <c r="BH5" i="2" s="1"/>
  <c r="K80" i="4"/>
  <c r="C95" i="4"/>
  <c r="F95" i="4" s="1"/>
  <c r="AZ26" i="2"/>
  <c r="BB26" i="2" s="1"/>
  <c r="BH26" i="2" s="1"/>
  <c r="AP9" i="3"/>
  <c r="AP10" i="3"/>
  <c r="B54" i="4"/>
  <c r="F54" i="4" s="1"/>
  <c r="I21" i="2"/>
  <c r="K21" i="2" s="1"/>
  <c r="AV21" i="2" s="1"/>
  <c r="AX21" i="2" s="1"/>
  <c r="BE21" i="2" s="1"/>
  <c r="AZ36" i="2"/>
  <c r="BB36" i="2" s="1"/>
  <c r="BH36" i="2" s="1"/>
  <c r="AZ14" i="2"/>
  <c r="BB14" i="2" s="1"/>
  <c r="BH14" i="2" s="1"/>
  <c r="C88" i="4"/>
  <c r="AZ19" i="2"/>
  <c r="BB19" i="2" s="1"/>
  <c r="BH19" i="2" s="1"/>
  <c r="BL6" i="2"/>
  <c r="BS6" i="2" s="1"/>
  <c r="BR6" i="2"/>
  <c r="D75" i="4"/>
  <c r="R6" i="2"/>
  <c r="AP17" i="2"/>
  <c r="L54" i="4" l="1"/>
  <c r="BR21" i="2"/>
  <c r="BL21" i="2"/>
  <c r="BS21" i="2" s="1"/>
  <c r="BR19" i="3"/>
  <c r="BL19" i="3"/>
  <c r="BS19" i="3" s="1"/>
  <c r="G74" i="4"/>
  <c r="AV5" i="3"/>
  <c r="AX5" i="3" s="1"/>
  <c r="BE5" i="3" s="1"/>
  <c r="I96" i="4"/>
  <c r="R27" i="3"/>
  <c r="L68" i="4"/>
  <c r="BL35" i="2"/>
  <c r="BS35" i="2" s="1"/>
  <c r="BR35" i="2"/>
  <c r="BR34" i="3"/>
  <c r="BL34" i="3"/>
  <c r="BS34" i="3" s="1"/>
  <c r="BL20" i="3"/>
  <c r="BS20" i="3" s="1"/>
  <c r="BR20" i="3"/>
  <c r="B13" i="4"/>
  <c r="BV30" i="2"/>
  <c r="H63" i="4" s="1"/>
  <c r="L52" i="4"/>
  <c r="BR19" i="2"/>
  <c r="BL19" i="2"/>
  <c r="BS19" i="2" s="1"/>
  <c r="BL16" i="3"/>
  <c r="BS16" i="3" s="1"/>
  <c r="BR16" i="3"/>
  <c r="K93" i="4"/>
  <c r="I86" i="4"/>
  <c r="R17" i="3"/>
  <c r="BL18" i="2"/>
  <c r="BS18" i="2" s="1"/>
  <c r="BR18" i="2"/>
  <c r="BU13" i="2"/>
  <c r="N46" i="4" s="1"/>
  <c r="BP13" i="2"/>
  <c r="G96" i="4"/>
  <c r="K96" i="4" s="1"/>
  <c r="AV27" i="3"/>
  <c r="AX27" i="3" s="1"/>
  <c r="BE27" i="3" s="1"/>
  <c r="BL6" i="3"/>
  <c r="BS6" i="3" s="1"/>
  <c r="BR6" i="3"/>
  <c r="BU12" i="3"/>
  <c r="P45" i="4" s="1"/>
  <c r="BP12" i="3"/>
  <c r="D98" i="4"/>
  <c r="R29" i="2"/>
  <c r="BU6" i="2"/>
  <c r="N39" i="4" s="1"/>
  <c r="BP6" i="2"/>
  <c r="F50" i="4"/>
  <c r="L44" i="4"/>
  <c r="BR11" i="2"/>
  <c r="BL11" i="2"/>
  <c r="BS11" i="2" s="1"/>
  <c r="B105" i="4"/>
  <c r="F105" i="4" s="1"/>
  <c r="AV36" i="2"/>
  <c r="AX36" i="2" s="1"/>
  <c r="BE36" i="2" s="1"/>
  <c r="K89" i="4"/>
  <c r="BR26" i="3"/>
  <c r="BL26" i="3"/>
  <c r="BS26" i="3" s="1"/>
  <c r="BV15" i="2"/>
  <c r="H48" i="4" s="1"/>
  <c r="BP28" i="3"/>
  <c r="BU28" i="3"/>
  <c r="P61" i="4" s="1"/>
  <c r="F81" i="4"/>
  <c r="L48" i="4"/>
  <c r="BR15" i="2"/>
  <c r="BL15" i="2"/>
  <c r="BS15" i="2" s="1"/>
  <c r="BR15" i="3"/>
  <c r="BL15" i="3"/>
  <c r="BS15" i="3" s="1"/>
  <c r="K101" i="4"/>
  <c r="F88" i="4"/>
  <c r="K91" i="4"/>
  <c r="BP11" i="3"/>
  <c r="BU11" i="3"/>
  <c r="P44" i="4" s="1"/>
  <c r="L43" i="4"/>
  <c r="BL10" i="2"/>
  <c r="BS10" i="2" s="1"/>
  <c r="BR10" i="2"/>
  <c r="G77" i="4"/>
  <c r="K77" i="4" s="1"/>
  <c r="AV8" i="3"/>
  <c r="AX8" i="3" s="1"/>
  <c r="BE8" i="3" s="1"/>
  <c r="BU22" i="2"/>
  <c r="N55" i="4" s="1"/>
  <c r="BP22" i="2"/>
  <c r="BL24" i="3"/>
  <c r="BS24" i="3" s="1"/>
  <c r="BR24" i="3"/>
  <c r="F93" i="4"/>
  <c r="B20" i="4"/>
  <c r="BV18" i="2"/>
  <c r="H51" i="4" s="1"/>
  <c r="BP34" i="2"/>
  <c r="BU34" i="2"/>
  <c r="N67" i="4" s="1"/>
  <c r="D76" i="4"/>
  <c r="R7" i="2"/>
  <c r="BL9" i="2"/>
  <c r="BS9" i="2" s="1"/>
  <c r="BR9" i="2"/>
  <c r="BU32" i="3"/>
  <c r="P65" i="4" s="1"/>
  <c r="BP32" i="3"/>
  <c r="AV29" i="2"/>
  <c r="AX29" i="2" s="1"/>
  <c r="BE29" i="2" s="1"/>
  <c r="K84" i="4"/>
  <c r="L60" i="4"/>
  <c r="BL27" i="2"/>
  <c r="BS27" i="2" s="1"/>
  <c r="BR27" i="2"/>
  <c r="BR14" i="3"/>
  <c r="BL14" i="3"/>
  <c r="BS14" i="3" s="1"/>
  <c r="M39" i="4"/>
  <c r="BX6" i="2"/>
  <c r="BP10" i="2"/>
  <c r="BU10" i="2"/>
  <c r="N43" i="4" s="1"/>
  <c r="BU31" i="3"/>
  <c r="P64" i="4" s="1"/>
  <c r="BP31" i="3"/>
  <c r="BU15" i="3"/>
  <c r="P48" i="4" s="1"/>
  <c r="BP15" i="3"/>
  <c r="BU28" i="2"/>
  <c r="N61" i="4" s="1"/>
  <c r="BP28" i="2"/>
  <c r="G78" i="4"/>
  <c r="AV9" i="3"/>
  <c r="AX9" i="3" s="1"/>
  <c r="BE9" i="3" s="1"/>
  <c r="L64" i="4"/>
  <c r="BL31" i="2"/>
  <c r="BS31" i="2" s="1"/>
  <c r="BR31" i="2"/>
  <c r="BP8" i="2"/>
  <c r="BU8" i="2"/>
  <c r="N41" i="4" s="1"/>
  <c r="I79" i="4"/>
  <c r="R10" i="3"/>
  <c r="BU8" i="3"/>
  <c r="P41" i="4" s="1"/>
  <c r="BP8" i="3"/>
  <c r="G63" i="4"/>
  <c r="BP19" i="2"/>
  <c r="BU19" i="2"/>
  <c r="N52" i="4" s="1"/>
  <c r="BU16" i="3"/>
  <c r="P49" i="4" s="1"/>
  <c r="BP16" i="3"/>
  <c r="BR7" i="3"/>
  <c r="BL7" i="3"/>
  <c r="BS7" i="3" s="1"/>
  <c r="BU14" i="3"/>
  <c r="P47" i="4" s="1"/>
  <c r="BP14" i="3"/>
  <c r="BU21" i="2"/>
  <c r="N54" i="4" s="1"/>
  <c r="BP21" i="2"/>
  <c r="BP14" i="2"/>
  <c r="BU14" i="2"/>
  <c r="N47" i="4" s="1"/>
  <c r="B82" i="4"/>
  <c r="F82" i="4" s="1"/>
  <c r="AV13" i="2"/>
  <c r="AX13" i="2" s="1"/>
  <c r="BE13" i="2" s="1"/>
  <c r="O62" i="4"/>
  <c r="K76" i="4"/>
  <c r="E94" i="4"/>
  <c r="F94" i="4" s="1"/>
  <c r="R25" i="2"/>
  <c r="D82" i="4"/>
  <c r="R13" i="2"/>
  <c r="BR28" i="3"/>
  <c r="BL28" i="3"/>
  <c r="BS28" i="3" s="1"/>
  <c r="L66" i="4"/>
  <c r="BR33" i="2"/>
  <c r="BL33" i="2"/>
  <c r="BS33" i="2" s="1"/>
  <c r="I105" i="4"/>
  <c r="R36" i="3"/>
  <c r="G87" i="4"/>
  <c r="K87" i="4" s="1"/>
  <c r="AV18" i="3"/>
  <c r="AX18" i="3" s="1"/>
  <c r="BE18" i="3" s="1"/>
  <c r="BU13" i="3"/>
  <c r="P46" i="4" s="1"/>
  <c r="BP13" i="3"/>
  <c r="BR11" i="3"/>
  <c r="BL11" i="3"/>
  <c r="BS11" i="3" s="1"/>
  <c r="F78" i="4"/>
  <c r="BL21" i="3"/>
  <c r="BR21" i="3"/>
  <c r="F98" i="4"/>
  <c r="BP34" i="3"/>
  <c r="BU34" i="3"/>
  <c r="P67" i="4" s="1"/>
  <c r="BU25" i="3"/>
  <c r="P58" i="4" s="1"/>
  <c r="BP25" i="3"/>
  <c r="BR35" i="3"/>
  <c r="BL35" i="3"/>
  <c r="BS35" i="3" s="1"/>
  <c r="BU35" i="2"/>
  <c r="N68" i="4" s="1"/>
  <c r="BP35" i="2"/>
  <c r="BU17" i="2"/>
  <c r="N50" i="4" s="1"/>
  <c r="BP17" i="2"/>
  <c r="BP6" i="3"/>
  <c r="BU6" i="3"/>
  <c r="P39" i="4" s="1"/>
  <c r="G59" i="4"/>
  <c r="L39" i="4"/>
  <c r="BP7" i="2"/>
  <c r="BU7" i="2"/>
  <c r="N40" i="4" s="1"/>
  <c r="D86" i="4"/>
  <c r="R17" i="2"/>
  <c r="L45" i="4"/>
  <c r="BR12" i="2"/>
  <c r="BL12" i="2"/>
  <c r="BS12" i="2" s="1"/>
  <c r="BL32" i="3"/>
  <c r="BS32" i="3" s="1"/>
  <c r="BR32" i="3"/>
  <c r="BU26" i="2"/>
  <c r="N59" i="4" s="1"/>
  <c r="BP26" i="2"/>
  <c r="BP32" i="2"/>
  <c r="BU32" i="2"/>
  <c r="N65" i="4" s="1"/>
  <c r="BU29" i="3"/>
  <c r="P62" i="4" s="1"/>
  <c r="BP29" i="3"/>
  <c r="F80" i="4"/>
  <c r="B86" i="4"/>
  <c r="F86" i="4" s="1"/>
  <c r="AV17" i="2"/>
  <c r="AX17" i="2" s="1"/>
  <c r="BE17" i="2" s="1"/>
  <c r="BU36" i="2"/>
  <c r="N69" i="4" s="1"/>
  <c r="BP36" i="2"/>
  <c r="BU5" i="2"/>
  <c r="N38" i="4" s="1"/>
  <c r="BP5" i="2"/>
  <c r="H78" i="4"/>
  <c r="AZ9" i="3"/>
  <c r="BB9" i="3" s="1"/>
  <c r="BH9" i="3" s="1"/>
  <c r="L47" i="4"/>
  <c r="BL14" i="2"/>
  <c r="BS14" i="2" s="1"/>
  <c r="BR14" i="2"/>
  <c r="BU19" i="3"/>
  <c r="P52" i="4" s="1"/>
  <c r="BP19" i="3"/>
  <c r="BU23" i="2"/>
  <c r="N56" i="4" s="1"/>
  <c r="BP23" i="2"/>
  <c r="BU18" i="3"/>
  <c r="P51" i="4" s="1"/>
  <c r="BP18" i="3"/>
  <c r="I62" i="4"/>
  <c r="BP10" i="3"/>
  <c r="BU10" i="3"/>
  <c r="P43" i="4" s="1"/>
  <c r="L41" i="4"/>
  <c r="BR8" i="2"/>
  <c r="BL8" i="2"/>
  <c r="BS8" i="2" s="1"/>
  <c r="I78" i="4"/>
  <c r="R9" i="3"/>
  <c r="K97" i="4"/>
  <c r="L55" i="4"/>
  <c r="BL22" i="2"/>
  <c r="BS22" i="2" s="1"/>
  <c r="BR22" i="2"/>
  <c r="BU27" i="3"/>
  <c r="P60" i="4" s="1"/>
  <c r="BP27" i="3"/>
  <c r="AZ25" i="2"/>
  <c r="BB25" i="2" s="1"/>
  <c r="BH25" i="2" s="1"/>
  <c r="BP33" i="3"/>
  <c r="BU33" i="3"/>
  <c r="P66" i="4" s="1"/>
  <c r="BU20" i="2"/>
  <c r="N53" i="4" s="1"/>
  <c r="BP20" i="2"/>
  <c r="BU16" i="2"/>
  <c r="N49" i="4" s="1"/>
  <c r="BP16" i="2"/>
  <c r="BL13" i="3"/>
  <c r="BS13" i="3" s="1"/>
  <c r="BR13" i="3"/>
  <c r="BU5" i="3"/>
  <c r="P38" i="4" s="1"/>
  <c r="BP5" i="3"/>
  <c r="BR25" i="3"/>
  <c r="BL25" i="3"/>
  <c r="BS25" i="3" s="1"/>
  <c r="L61" i="4"/>
  <c r="BR28" i="2"/>
  <c r="BL28" i="2"/>
  <c r="BS28" i="2" s="1"/>
  <c r="K104" i="4"/>
  <c r="BU27" i="2"/>
  <c r="N60" i="4" s="1"/>
  <c r="BP27" i="2"/>
  <c r="BP30" i="3"/>
  <c r="BU30" i="3"/>
  <c r="P63" i="4" s="1"/>
  <c r="L56" i="4"/>
  <c r="BR23" i="2"/>
  <c r="BL23" i="2"/>
  <c r="BS23" i="2" s="1"/>
  <c r="BU29" i="2"/>
  <c r="N62" i="4" s="1"/>
  <c r="BP29" i="2"/>
  <c r="BR22" i="3"/>
  <c r="BL22" i="3"/>
  <c r="BS22" i="3" s="1"/>
  <c r="D90" i="4"/>
  <c r="R21" i="2"/>
  <c r="BU20" i="3"/>
  <c r="P53" i="4" s="1"/>
  <c r="BP20" i="3"/>
  <c r="B76" i="4"/>
  <c r="AV7" i="2"/>
  <c r="AX7" i="2" s="1"/>
  <c r="BE7" i="2" s="1"/>
  <c r="G105" i="4"/>
  <c r="AV36" i="3"/>
  <c r="AX36" i="3" s="1"/>
  <c r="BE36" i="3" s="1"/>
  <c r="BP24" i="2"/>
  <c r="BU24" i="2"/>
  <c r="N57" i="4" s="1"/>
  <c r="BR23" i="3"/>
  <c r="BL23" i="3"/>
  <c r="BS23" i="3" s="1"/>
  <c r="BU23" i="3"/>
  <c r="P56" i="4" s="1"/>
  <c r="BP23" i="3"/>
  <c r="D102" i="4"/>
  <c r="F102" i="4" s="1"/>
  <c r="R33" i="2"/>
  <c r="M59" i="4"/>
  <c r="BX26" i="2"/>
  <c r="C14" i="4"/>
  <c r="BV7" i="3"/>
  <c r="J40" i="4" s="1"/>
  <c r="BU31" i="2"/>
  <c r="N64" i="4" s="1"/>
  <c r="BP31" i="2"/>
  <c r="K82" i="4"/>
  <c r="K94" i="4"/>
  <c r="BU9" i="2"/>
  <c r="N42" i="4" s="1"/>
  <c r="BP9" i="2"/>
  <c r="F97" i="4"/>
  <c r="L65" i="4"/>
  <c r="BR32" i="2"/>
  <c r="BL32" i="2"/>
  <c r="BS32" i="2" s="1"/>
  <c r="G53" i="4"/>
  <c r="F90" i="4"/>
  <c r="AV17" i="3"/>
  <c r="AX17" i="3" s="1"/>
  <c r="BE17" i="3" s="1"/>
  <c r="G38" i="4"/>
  <c r="L67" i="4"/>
  <c r="BL34" i="2"/>
  <c r="BS34" i="2" s="1"/>
  <c r="BR34" i="2"/>
  <c r="BP26" i="3"/>
  <c r="BU26" i="3"/>
  <c r="P59" i="4" s="1"/>
  <c r="BL30" i="3"/>
  <c r="BS30" i="3" s="1"/>
  <c r="BR30" i="3"/>
  <c r="K88" i="4"/>
  <c r="M53" i="4"/>
  <c r="BX20" i="2"/>
  <c r="L49" i="4"/>
  <c r="BR16" i="2"/>
  <c r="BL16" i="2"/>
  <c r="BS16" i="2" s="1"/>
  <c r="BR12" i="3"/>
  <c r="BL12" i="3"/>
  <c r="BS12" i="3" s="1"/>
  <c r="K86" i="4"/>
  <c r="BU12" i="2"/>
  <c r="N45" i="4" s="1"/>
  <c r="BP12" i="2"/>
  <c r="G39" i="4"/>
  <c r="G79" i="4"/>
  <c r="K79" i="4" s="1"/>
  <c r="AV10" i="3"/>
  <c r="AX10" i="3" s="1"/>
  <c r="BE10" i="3" s="1"/>
  <c r="BU33" i="2"/>
  <c r="N66" i="4" s="1"/>
  <c r="BP33" i="2"/>
  <c r="I88" i="4"/>
  <c r="R19" i="3"/>
  <c r="BR31" i="3"/>
  <c r="BL31" i="3"/>
  <c r="BS31" i="3" s="1"/>
  <c r="I74" i="4"/>
  <c r="R5" i="3"/>
  <c r="BP11" i="2"/>
  <c r="BU11" i="2"/>
  <c r="N44" i="4" s="1"/>
  <c r="BU17" i="3"/>
  <c r="P50" i="4" s="1"/>
  <c r="BP17" i="3"/>
  <c r="BU36" i="3"/>
  <c r="P69" i="4" s="1"/>
  <c r="BP36" i="3"/>
  <c r="BP35" i="3"/>
  <c r="BU35" i="3"/>
  <c r="P68" i="4" s="1"/>
  <c r="BP22" i="3"/>
  <c r="BU22" i="3"/>
  <c r="P55" i="4" s="1"/>
  <c r="L59" i="4"/>
  <c r="M38" i="4"/>
  <c r="BX5" i="2"/>
  <c r="L57" i="4"/>
  <c r="BR24" i="2"/>
  <c r="BL24" i="2"/>
  <c r="BS24" i="2" s="1"/>
  <c r="F104" i="4"/>
  <c r="F103" i="4"/>
  <c r="M63" i="4"/>
  <c r="BX30" i="2"/>
  <c r="K99" i="4"/>
  <c r="L58" i="4"/>
  <c r="BL25" i="2"/>
  <c r="BS25" i="2" s="1"/>
  <c r="BR25" i="2"/>
  <c r="BR33" i="3"/>
  <c r="BL33" i="3"/>
  <c r="BS33" i="3" s="1"/>
  <c r="L53" i="4"/>
  <c r="F85" i="4"/>
  <c r="K81" i="4"/>
  <c r="BU24" i="3"/>
  <c r="P57" i="4" s="1"/>
  <c r="BP24" i="3"/>
  <c r="O66" i="4" l="1"/>
  <c r="BX33" i="3"/>
  <c r="C19" i="4"/>
  <c r="BV24" i="3"/>
  <c r="J57" i="4" s="1"/>
  <c r="M57" i="4"/>
  <c r="BX24" i="2"/>
  <c r="B18" i="4"/>
  <c r="BV20" i="2"/>
  <c r="M45" i="4"/>
  <c r="BX12" i="2"/>
  <c r="M49" i="4"/>
  <c r="Q49" i="4" s="1"/>
  <c r="BX16" i="2"/>
  <c r="BR36" i="3"/>
  <c r="BL36" i="3"/>
  <c r="BS36" i="3" s="1"/>
  <c r="I55" i="4"/>
  <c r="BY22" i="3"/>
  <c r="BV30" i="3"/>
  <c r="J63" i="4" s="1"/>
  <c r="C13" i="4"/>
  <c r="D13" i="4" s="1"/>
  <c r="O58" i="4"/>
  <c r="BX25" i="3"/>
  <c r="C12" i="4"/>
  <c r="BV19" i="3"/>
  <c r="J52" i="4" s="1"/>
  <c r="C21" i="4"/>
  <c r="BV25" i="3"/>
  <c r="J58" i="4" s="1"/>
  <c r="I44" i="4"/>
  <c r="G66" i="4"/>
  <c r="B9" i="4"/>
  <c r="BV21" i="2"/>
  <c r="H54" i="4" s="1"/>
  <c r="C7" i="4"/>
  <c r="D7" i="4" s="1"/>
  <c r="BV32" i="3"/>
  <c r="J65" i="4" s="1"/>
  <c r="B32" i="4"/>
  <c r="BV34" i="2"/>
  <c r="H67" i="4" s="1"/>
  <c r="L69" i="4"/>
  <c r="BR36" i="2"/>
  <c r="BL36" i="2"/>
  <c r="BS36" i="2" s="1"/>
  <c r="BV13" i="2"/>
  <c r="H46" i="4" s="1"/>
  <c r="O49" i="4"/>
  <c r="BX16" i="3"/>
  <c r="I53" i="4"/>
  <c r="BR5" i="3"/>
  <c r="BL5" i="3"/>
  <c r="BS5" i="3" s="1"/>
  <c r="L38" i="4"/>
  <c r="G41" i="4"/>
  <c r="O57" i="4"/>
  <c r="BX24" i="3"/>
  <c r="BV35" i="3"/>
  <c r="J68" i="4" s="1"/>
  <c r="C16" i="4"/>
  <c r="G55" i="4"/>
  <c r="K55" i="4" s="1"/>
  <c r="B24" i="4"/>
  <c r="BV28" i="2"/>
  <c r="H61" i="4" s="1"/>
  <c r="B25" i="4"/>
  <c r="BV22" i="2"/>
  <c r="H55" i="4" s="1"/>
  <c r="BV36" i="3"/>
  <c r="J69" i="4" s="1"/>
  <c r="C33" i="4"/>
  <c r="O64" i="4"/>
  <c r="BX31" i="3"/>
  <c r="K105" i="4"/>
  <c r="O55" i="4"/>
  <c r="BX22" i="3"/>
  <c r="B5" i="4"/>
  <c r="BV27" i="2"/>
  <c r="H60" i="4" s="1"/>
  <c r="BV5" i="3"/>
  <c r="J38" i="4" s="1"/>
  <c r="BV10" i="3"/>
  <c r="J43" i="4" s="1"/>
  <c r="BV36" i="2"/>
  <c r="H69" i="4" s="1"/>
  <c r="B7" i="4"/>
  <c r="BV32" i="2"/>
  <c r="H65" i="4" s="1"/>
  <c r="C26" i="4"/>
  <c r="BV6" i="3"/>
  <c r="J39" i="4" s="1"/>
  <c r="O44" i="4"/>
  <c r="BX11" i="3"/>
  <c r="M66" i="4"/>
  <c r="Q66" i="4" s="1"/>
  <c r="BX33" i="2"/>
  <c r="B12" i="4"/>
  <c r="BV19" i="2"/>
  <c r="H52" i="4" s="1"/>
  <c r="B4" i="4"/>
  <c r="BV8" i="2"/>
  <c r="H41" i="4" s="1"/>
  <c r="C28" i="4"/>
  <c r="BV15" i="3"/>
  <c r="J48" i="4" s="1"/>
  <c r="I47" i="4"/>
  <c r="BR8" i="3"/>
  <c r="BL8" i="3"/>
  <c r="BS8" i="3" s="1"/>
  <c r="I49" i="4"/>
  <c r="I67" i="4"/>
  <c r="K74" i="4"/>
  <c r="B6" i="4"/>
  <c r="BV11" i="2"/>
  <c r="H44" i="4" s="1"/>
  <c r="M56" i="4"/>
  <c r="Q56" i="4" s="1"/>
  <c r="BX23" i="2"/>
  <c r="B15" i="4"/>
  <c r="BV16" i="2"/>
  <c r="H49" i="4" s="1"/>
  <c r="BL9" i="3"/>
  <c r="BS9" i="3" s="1"/>
  <c r="BR9" i="3"/>
  <c r="I39" i="4"/>
  <c r="BY6" i="3"/>
  <c r="B19" i="4"/>
  <c r="BV24" i="2"/>
  <c r="H57" i="4" s="1"/>
  <c r="I58" i="4"/>
  <c r="B3" i="4"/>
  <c r="BV5" i="2"/>
  <c r="B11" i="4"/>
  <c r="BV14" i="2"/>
  <c r="H47" i="4" s="1"/>
  <c r="L62" i="4"/>
  <c r="BR29" i="2"/>
  <c r="BL29" i="2"/>
  <c r="BS29" i="2" s="1"/>
  <c r="C6" i="4"/>
  <c r="BV11" i="3"/>
  <c r="J44" i="4" s="1"/>
  <c r="O53" i="4"/>
  <c r="BX20" i="3"/>
  <c r="L40" i="4"/>
  <c r="BR7" i="2"/>
  <c r="BL7" i="2"/>
  <c r="BS7" i="2" s="1"/>
  <c r="C27" i="4"/>
  <c r="BV33" i="3"/>
  <c r="J66" i="4" s="1"/>
  <c r="M47" i="4"/>
  <c r="BX14" i="2"/>
  <c r="B22" i="4"/>
  <c r="BV26" i="2"/>
  <c r="BV17" i="2"/>
  <c r="H50" i="4" s="1"/>
  <c r="C8" i="4"/>
  <c r="BV13" i="3"/>
  <c r="J46" i="4" s="1"/>
  <c r="BX29" i="3"/>
  <c r="C11" i="4"/>
  <c r="D11" i="4" s="1"/>
  <c r="BV14" i="3"/>
  <c r="J47" i="4" s="1"/>
  <c r="BY30" i="2"/>
  <c r="M64" i="4"/>
  <c r="Q64" i="4" s="1"/>
  <c r="BX31" i="2"/>
  <c r="O47" i="4"/>
  <c r="BX14" i="3"/>
  <c r="M42" i="4"/>
  <c r="BX9" i="2"/>
  <c r="C24" i="4"/>
  <c r="D24" i="4" s="1"/>
  <c r="BV28" i="3"/>
  <c r="J61" i="4" s="1"/>
  <c r="G44" i="4"/>
  <c r="C23" i="4"/>
  <c r="BV12" i="3"/>
  <c r="J45" i="4" s="1"/>
  <c r="M51" i="4"/>
  <c r="BX18" i="2"/>
  <c r="G52" i="4"/>
  <c r="BY19" i="2"/>
  <c r="O67" i="4"/>
  <c r="BX34" i="3"/>
  <c r="I52" i="4"/>
  <c r="M61" i="4"/>
  <c r="BX28" i="2"/>
  <c r="I65" i="4"/>
  <c r="BY32" i="3"/>
  <c r="G48" i="4"/>
  <c r="K48" i="4" s="1"/>
  <c r="BY15" i="2"/>
  <c r="G58" i="4"/>
  <c r="G49" i="4"/>
  <c r="K49" i="4" s="1"/>
  <c r="BY16" i="2"/>
  <c r="O68" i="4"/>
  <c r="BX35" i="3"/>
  <c r="I64" i="4"/>
  <c r="BY31" i="3"/>
  <c r="C22" i="4"/>
  <c r="BV26" i="3"/>
  <c r="J59" i="4" s="1"/>
  <c r="M67" i="4"/>
  <c r="Q67" i="4" s="1"/>
  <c r="BX34" i="2"/>
  <c r="BV17" i="3"/>
  <c r="J50" i="4" s="1"/>
  <c r="B23" i="4"/>
  <c r="BV12" i="2"/>
  <c r="H45" i="4" s="1"/>
  <c r="G67" i="4"/>
  <c r="BY34" i="2"/>
  <c r="G65" i="4"/>
  <c r="BY32" i="2"/>
  <c r="B31" i="4"/>
  <c r="BV31" i="2"/>
  <c r="H64" i="4" s="1"/>
  <c r="C17" i="4"/>
  <c r="BV23" i="3"/>
  <c r="J56" i="4" s="1"/>
  <c r="BV29" i="2"/>
  <c r="H62" i="4" s="1"/>
  <c r="Q53" i="4"/>
  <c r="M65" i="4"/>
  <c r="BX32" i="2"/>
  <c r="F76" i="4"/>
  <c r="O46" i="4"/>
  <c r="BX13" i="3"/>
  <c r="BU25" i="2"/>
  <c r="N58" i="4" s="1"/>
  <c r="BP25" i="2"/>
  <c r="G47" i="4"/>
  <c r="K47" i="4" s="1"/>
  <c r="L50" i="4"/>
  <c r="BL17" i="2"/>
  <c r="BS17" i="2" s="1"/>
  <c r="BR17" i="2"/>
  <c r="C32" i="4"/>
  <c r="D32" i="4" s="1"/>
  <c r="BV34" i="3"/>
  <c r="J67" i="4" s="1"/>
  <c r="I61" i="4"/>
  <c r="BY28" i="3"/>
  <c r="K63" i="4"/>
  <c r="G64" i="4"/>
  <c r="K64" i="4" s="1"/>
  <c r="BY31" i="2"/>
  <c r="C31" i="4"/>
  <c r="BV31" i="3"/>
  <c r="J64" i="4" s="1"/>
  <c r="M60" i="4"/>
  <c r="BX27" i="2"/>
  <c r="G42" i="4"/>
  <c r="M43" i="4"/>
  <c r="BX10" i="2"/>
  <c r="I48" i="4"/>
  <c r="BY15" i="3"/>
  <c r="M44" i="4"/>
  <c r="Q44" i="4" s="1"/>
  <c r="BX11" i="2"/>
  <c r="G51" i="4"/>
  <c r="BY18" i="2"/>
  <c r="M52" i="4"/>
  <c r="BX19" i="2"/>
  <c r="M68" i="4"/>
  <c r="BX35" i="2"/>
  <c r="O52" i="4"/>
  <c r="BX19" i="3"/>
  <c r="I45" i="4"/>
  <c r="BY12" i="3"/>
  <c r="BU9" i="3"/>
  <c r="P42" i="4" s="1"/>
  <c r="BP9" i="3"/>
  <c r="I66" i="4"/>
  <c r="BY33" i="3"/>
  <c r="B27" i="4"/>
  <c r="BV33" i="2"/>
  <c r="H66" i="4" s="1"/>
  <c r="I56" i="4"/>
  <c r="BY23" i="3"/>
  <c r="C18" i="4"/>
  <c r="D18" i="4" s="1"/>
  <c r="BV20" i="3"/>
  <c r="J53" i="4" s="1"/>
  <c r="G56" i="4"/>
  <c r="G61" i="4"/>
  <c r="BY28" i="2"/>
  <c r="I46" i="4"/>
  <c r="BY13" i="3"/>
  <c r="BV27" i="3"/>
  <c r="J60" i="4" s="1"/>
  <c r="BV18" i="3"/>
  <c r="J51" i="4" s="1"/>
  <c r="O65" i="4"/>
  <c r="BX32" i="3"/>
  <c r="B14" i="4"/>
  <c r="D14" i="4" s="1"/>
  <c r="BV7" i="2"/>
  <c r="H40" i="4" s="1"/>
  <c r="B16" i="4"/>
  <c r="BV35" i="2"/>
  <c r="H68" i="4" s="1"/>
  <c r="BR18" i="3"/>
  <c r="BL18" i="3"/>
  <c r="BS18" i="3" s="1"/>
  <c r="O61" i="4"/>
  <c r="BX28" i="3"/>
  <c r="L46" i="4"/>
  <c r="BL13" i="2"/>
  <c r="BS13" i="2" s="1"/>
  <c r="BR13" i="2"/>
  <c r="I40" i="4"/>
  <c r="BY7" i="3"/>
  <c r="BV8" i="3"/>
  <c r="J41" i="4" s="1"/>
  <c r="G60" i="4"/>
  <c r="BY27" i="2"/>
  <c r="L42" i="4"/>
  <c r="G43" i="4"/>
  <c r="BY10" i="2"/>
  <c r="O48" i="4"/>
  <c r="BX15" i="3"/>
  <c r="B28" i="4"/>
  <c r="O39" i="4"/>
  <c r="Q39" i="4" s="1"/>
  <c r="BX6" i="3"/>
  <c r="L51" i="4"/>
  <c r="G68" i="4"/>
  <c r="BY35" i="2"/>
  <c r="G54" i="4"/>
  <c r="BV22" i="3"/>
  <c r="J55" i="4" s="1"/>
  <c r="C25" i="4"/>
  <c r="D25" i="4" s="1"/>
  <c r="O63" i="4"/>
  <c r="Q63" i="4" s="1"/>
  <c r="BX30" i="3"/>
  <c r="O56" i="4"/>
  <c r="BX23" i="3"/>
  <c r="O54" i="4"/>
  <c r="BX21" i="3"/>
  <c r="O40" i="4"/>
  <c r="BX7" i="3"/>
  <c r="I59" i="4"/>
  <c r="BY26" i="3"/>
  <c r="M54" i="4"/>
  <c r="Q54" i="4" s="1"/>
  <c r="BX21" i="2"/>
  <c r="M58" i="4"/>
  <c r="G57" i="4"/>
  <c r="K57" i="4" s="1"/>
  <c r="BY24" i="2"/>
  <c r="BL10" i="3"/>
  <c r="BS10" i="3" s="1"/>
  <c r="BR10" i="3"/>
  <c r="O45" i="4"/>
  <c r="BX12" i="3"/>
  <c r="I63" i="4"/>
  <c r="BY30" i="3"/>
  <c r="BL17" i="3"/>
  <c r="BS17" i="3" s="1"/>
  <c r="BR17" i="3"/>
  <c r="B30" i="4"/>
  <c r="BV9" i="2"/>
  <c r="H42" i="4" s="1"/>
  <c r="M55" i="4"/>
  <c r="Q55" i="4" s="1"/>
  <c r="BX22" i="2"/>
  <c r="M41" i="4"/>
  <c r="BX8" i="2"/>
  <c r="B17" i="4"/>
  <c r="BV23" i="2"/>
  <c r="H56" i="4" s="1"/>
  <c r="C10" i="4"/>
  <c r="BV29" i="3"/>
  <c r="G45" i="4"/>
  <c r="BY12" i="2"/>
  <c r="I68" i="4"/>
  <c r="BY35" i="3"/>
  <c r="BS21" i="3"/>
  <c r="C9" i="4"/>
  <c r="D9" i="4" s="1"/>
  <c r="C15" i="4"/>
  <c r="D15" i="4" s="1"/>
  <c r="BV16" i="3"/>
  <c r="J49" i="4" s="1"/>
  <c r="K78" i="4"/>
  <c r="B29" i="4"/>
  <c r="BV10" i="2"/>
  <c r="H43" i="4" s="1"/>
  <c r="I57" i="4"/>
  <c r="BY24" i="3"/>
  <c r="M48" i="4"/>
  <c r="Q48" i="4" s="1"/>
  <c r="BX15" i="2"/>
  <c r="O59" i="4"/>
  <c r="Q59" i="4" s="1"/>
  <c r="BX26" i="3"/>
  <c r="B26" i="4"/>
  <c r="BV6" i="2"/>
  <c r="BR27" i="3"/>
  <c r="BL27" i="3"/>
  <c r="BS27" i="3" s="1"/>
  <c r="B21" i="4" l="1"/>
  <c r="BV25" i="2"/>
  <c r="K52" i="4"/>
  <c r="O41" i="4"/>
  <c r="BX8" i="3"/>
  <c r="B8" i="4"/>
  <c r="D21" i="4"/>
  <c r="I43" i="4"/>
  <c r="BY10" i="3"/>
  <c r="K51" i="4"/>
  <c r="H59" i="4"/>
  <c r="K59" i="4" s="1"/>
  <c r="BY26" i="2"/>
  <c r="H53" i="4"/>
  <c r="K53" i="4" s="1"/>
  <c r="BY20" i="2"/>
  <c r="O50" i="4"/>
  <c r="BX17" i="3"/>
  <c r="K60" i="4"/>
  <c r="I50" i="4"/>
  <c r="BY17" i="3"/>
  <c r="K61" i="4"/>
  <c r="Q61" i="4"/>
  <c r="D16" i="4"/>
  <c r="O60" i="4"/>
  <c r="BX27" i="3"/>
  <c r="BX25" i="2"/>
  <c r="BY21" i="2"/>
  <c r="C4" i="4"/>
  <c r="D4" i="4" s="1"/>
  <c r="I51" i="4"/>
  <c r="BY18" i="3"/>
  <c r="BY23" i="2"/>
  <c r="B10" i="4"/>
  <c r="D10" i="4" s="1"/>
  <c r="K67" i="4"/>
  <c r="Q42" i="4"/>
  <c r="Q47" i="4"/>
  <c r="H38" i="4"/>
  <c r="BY5" i="2"/>
  <c r="O42" i="4"/>
  <c r="BX9" i="3"/>
  <c r="B33" i="4"/>
  <c r="O38" i="4"/>
  <c r="Q38" i="4" s="1"/>
  <c r="BX5" i="3"/>
  <c r="M69" i="4"/>
  <c r="BX36" i="2"/>
  <c r="D12" i="4"/>
  <c r="O69" i="4"/>
  <c r="BX36" i="3"/>
  <c r="Q57" i="4"/>
  <c r="K65" i="4"/>
  <c r="I60" i="4"/>
  <c r="BY27" i="3"/>
  <c r="I54" i="4"/>
  <c r="BY21" i="3"/>
  <c r="Q60" i="4"/>
  <c r="BY14" i="3"/>
  <c r="I38" i="4"/>
  <c r="BY5" i="3"/>
  <c r="G69" i="4"/>
  <c r="K69" i="4" s="1"/>
  <c r="BY36" i="2"/>
  <c r="I69" i="4"/>
  <c r="BY36" i="3"/>
  <c r="H39" i="4"/>
  <c r="K39" i="4" s="1"/>
  <c r="BY6" i="2"/>
  <c r="Q41" i="4"/>
  <c r="Q58" i="4"/>
  <c r="K54" i="4"/>
  <c r="O51" i="4"/>
  <c r="Q51" i="4" s="1"/>
  <c r="BX18" i="3"/>
  <c r="C20" i="4"/>
  <c r="D20" i="4" s="1"/>
  <c r="K56" i="4"/>
  <c r="Q68" i="4"/>
  <c r="D31" i="4"/>
  <c r="M50" i="4"/>
  <c r="Q50" i="4" s="1"/>
  <c r="BX17" i="2"/>
  <c r="D22" i="4"/>
  <c r="BY19" i="3"/>
  <c r="I42" i="4"/>
  <c r="K42" i="4" s="1"/>
  <c r="BY34" i="3"/>
  <c r="BY20" i="3"/>
  <c r="BY33" i="2"/>
  <c r="I41" i="4"/>
  <c r="BY8" i="3"/>
  <c r="C30" i="4"/>
  <c r="D30" i="4" s="1"/>
  <c r="BV9" i="3"/>
  <c r="J42" i="4" s="1"/>
  <c r="G50" i="4"/>
  <c r="BY17" i="2"/>
  <c r="D17" i="4"/>
  <c r="D23" i="4"/>
  <c r="D8" i="4"/>
  <c r="D27" i="4"/>
  <c r="D6" i="4"/>
  <c r="BY25" i="3"/>
  <c r="D28" i="4"/>
  <c r="C29" i="4"/>
  <c r="D29" i="4" s="1"/>
  <c r="K66" i="4"/>
  <c r="D19" i="4"/>
  <c r="D33" i="4"/>
  <c r="Q52" i="4"/>
  <c r="BY11" i="2"/>
  <c r="G40" i="4"/>
  <c r="K40" i="4" s="1"/>
  <c r="BY7" i="2"/>
  <c r="G62" i="4"/>
  <c r="K62" i="4" s="1"/>
  <c r="BY29" i="2"/>
  <c r="BY16" i="3"/>
  <c r="BY8" i="2"/>
  <c r="BY11" i="3"/>
  <c r="K45" i="4"/>
  <c r="K68" i="4"/>
  <c r="K43" i="4"/>
  <c r="M46" i="4"/>
  <c r="Q46" i="4" s="1"/>
  <c r="BX13" i="2"/>
  <c r="C5" i="4"/>
  <c r="D5" i="4" s="1"/>
  <c r="J62" i="4"/>
  <c r="BY29" i="3"/>
  <c r="O43" i="4"/>
  <c r="Q43" i="4" s="1"/>
  <c r="BX10" i="3"/>
  <c r="G46" i="4"/>
  <c r="K46" i="4" s="1"/>
  <c r="BY13" i="2"/>
  <c r="BY9" i="2"/>
  <c r="BY14" i="2"/>
  <c r="Q65" i="4"/>
  <c r="C2" i="4"/>
  <c r="K44" i="4"/>
  <c r="B2" i="4"/>
  <c r="M40" i="4"/>
  <c r="Q40" i="4" s="1"/>
  <c r="BX7" i="2"/>
  <c r="M62" i="4"/>
  <c r="Q62" i="4" s="1"/>
  <c r="BX29" i="2"/>
  <c r="D26" i="4"/>
  <c r="C3" i="4"/>
  <c r="D3" i="4" s="1"/>
  <c r="BY22" i="2"/>
  <c r="K41" i="4"/>
  <c r="Q45" i="4"/>
  <c r="C35" i="4" l="1"/>
  <c r="D2" i="4"/>
  <c r="D35" i="4" s="1"/>
  <c r="K38" i="4"/>
  <c r="Q69" i="4"/>
  <c r="H58" i="4"/>
  <c r="K58" i="4" s="1"/>
  <c r="BY25" i="2"/>
  <c r="B35" i="4"/>
  <c r="K50" i="4"/>
  <c r="BY9" i="3"/>
  <c r="N35" i="4" l="1"/>
  <c r="O35" i="4"/>
  <c r="L35" i="4" s="1"/>
  <c r="M35" i="4" l="1"/>
</calcChain>
</file>

<file path=xl/sharedStrings.xml><?xml version="1.0" encoding="utf-8"?>
<sst xmlns="http://schemas.openxmlformats.org/spreadsheetml/2006/main" count="1409" uniqueCount="228">
  <si>
    <t>Indicador</t>
  </si>
  <si>
    <t>Unidades</t>
  </si>
  <si>
    <t>Fuente</t>
  </si>
  <si>
    <t>Documento/Publicación</t>
  </si>
  <si>
    <t>URL de la fuente</t>
  </si>
  <si>
    <t>Notas</t>
  </si>
  <si>
    <t>Años disponibles</t>
  </si>
  <si>
    <t>Fecha de consulta</t>
  </si>
  <si>
    <t>General</t>
  </si>
  <si>
    <t>Población Ciudad</t>
  </si>
  <si>
    <t>Personas</t>
  </si>
  <si>
    <t>INEGI</t>
  </si>
  <si>
    <t>Encuesta intercensal 2015</t>
  </si>
  <si>
    <t>https://www.inegi.org.mx/programas/intercensal/2015/</t>
  </si>
  <si>
    <t>Población Zona Metropolitana</t>
  </si>
  <si>
    <t>Basado en documento de Delimitación de zonas metropolitanas 2010</t>
  </si>
  <si>
    <t>Población Estado</t>
  </si>
  <si>
    <t>Parsonas</t>
  </si>
  <si>
    <t>Para población mayor de 15 años (PEA)</t>
  </si>
  <si>
    <t>Población que va a la escuela</t>
  </si>
  <si>
    <t>Se cuenta únicamente la población que reportó llevar a cabo un viaje</t>
  </si>
  <si>
    <t>Población que va al trabajo</t>
  </si>
  <si>
    <t>Población total "En Movimiento"</t>
  </si>
  <si>
    <t>Suma de la población que va a la escuela o al trabajo</t>
  </si>
  <si>
    <t>Viajes totales diarios realizados por escuela y trabajo</t>
  </si>
  <si>
    <t>Viajes</t>
  </si>
  <si>
    <t>La población total en movimiento multiplicada por 2 para cuantificar viajes de ida y vuelta</t>
  </si>
  <si>
    <t>Factor de incremento de viajes totales por los viajes que no son laborales o escolares</t>
  </si>
  <si>
    <t>Porcentaje</t>
  </si>
  <si>
    <t>TBD</t>
  </si>
  <si>
    <t>Población mayor de 15 años (PEA)</t>
  </si>
  <si>
    <t>Viajes totales diarios realizados</t>
  </si>
  <si>
    <t>Al total de viajes diario se le aplica el factor de incremento para cuantificar viajes no reportados</t>
  </si>
  <si>
    <t xml:space="preserve">Para población menor de 15 años </t>
  </si>
  <si>
    <t>Total</t>
  </si>
  <si>
    <t>Viajes totales diarios realizados sujetos a congestión</t>
  </si>
  <si>
    <t xml:space="preserve">Suma de viajes de la población menor de 15 años y mayor de 15 en movimiento </t>
  </si>
  <si>
    <t>% De Tiempo de Desplazamiento Escuela (Pob mayor de 15 años)</t>
  </si>
  <si>
    <t>De 0 a 15 mins</t>
  </si>
  <si>
    <t>Porcentaje de los viajes que se hacen en el rango de tiempo especificado</t>
  </si>
  <si>
    <t>De 16 a 30 mins</t>
  </si>
  <si>
    <t>De 31 a 60 mins</t>
  </si>
  <si>
    <t>De 61 a 120 mins</t>
  </si>
  <si>
    <t>Más de 120 mins</t>
  </si>
  <si>
    <t>% De Tiempo de Desplazamiento  Trabajo (Pob menor de 15 años)</t>
  </si>
  <si>
    <t>% De Tiempo de Desplazamiento Escuela (Pob menor de 15 años)</t>
  </si>
  <si>
    <t>PEA (más de 15 años)</t>
  </si>
  <si>
    <t>Tiempo promedio de traslado a escuela (mins)</t>
  </si>
  <si>
    <t>Minutos</t>
  </si>
  <si>
    <t>cálculo interno</t>
  </si>
  <si>
    <t>NA</t>
  </si>
  <si>
    <t>Debido a que el tiempo de traslado por viaje se especifica por rangos de tiempo, para obtener el tiempo promedio de traslado se considera el tiempo medio de cada rango de tiempo y se multiplica por el porcentaje de la población que cae en ese rango.</t>
  </si>
  <si>
    <t>Tiempo promedio de traslado a oficina (mins)</t>
  </si>
  <si>
    <t>Tiempo promedio de traslado total ponderado (mins)</t>
  </si>
  <si>
    <t>Se promedian el tiempo promedio de traslado a escuela y el tiempo promedio de traslado a oficina ponderado por el porcentaje de población que lleva a cabo cada tipo de traslado sobre el total de la población que se mueve</t>
  </si>
  <si>
    <t>Menos de 15 años</t>
  </si>
  <si>
    <t>Horas totales invertidas en traslados por día</t>
  </si>
  <si>
    <t>Horas</t>
  </si>
  <si>
    <t>Se multiplica el tiempo promedio de traslado (que está en minutos) por la cantidad de viajes realizados y se divide entre 60 para tener horas totales</t>
  </si>
  <si>
    <t>Días al año con traslados sujetos a tráfico</t>
  </si>
  <si>
    <t>Días</t>
  </si>
  <si>
    <t>Working days México</t>
  </si>
  <si>
    <t>http://mexico.workingdays.org/dias_laborables_feriados_2019.htm</t>
  </si>
  <si>
    <t>Horas totales invertidas en traslados por año</t>
  </si>
  <si>
    <t>Horas totales invertidas en traslados en un día multiplicado por días al año con traslados sujetos a tráfico</t>
  </si>
  <si>
    <t>Secretaría de Educación Pública</t>
  </si>
  <si>
    <t>https://www.gob.mx/sep/articulos/consulta-el-calendario-escolar-para-el-ciclo-escolar-2018-2019</t>
  </si>
  <si>
    <t>Índice de tráfico zona metropolitana</t>
  </si>
  <si>
    <t>Índice</t>
  </si>
  <si>
    <t>Sin Tráfico</t>
  </si>
  <si>
    <t>Variable proveída por Sín Tráfico. Calcula el excedente de tiempo de traslado asociado a congestión. Cuando vale 1, el tiempo de traslado no está alargado por el tráfico, cuando es mayor a 1 quiere decir que el tiempo de traslado está siendo alargado por la congestión vehicular</t>
  </si>
  <si>
    <t>Horas (persona) totales invertidas en traslados por año exclusivamente en congestión</t>
  </si>
  <si>
    <t xml:space="preserve">Horas totales invertidas en traslados por año menos la división de horas totales invertidas en traslados por año entre el índice de tráfico. Este resultado da el total de horas asociadas al excedente de tráfico reportado por el índice de tráfico </t>
  </si>
  <si>
    <t>Salario mensual para trabajadores de tiempo completo</t>
  </si>
  <si>
    <t>Pesos corrientes</t>
  </si>
  <si>
    <t>IMCO</t>
  </si>
  <si>
    <t>Índice de Competitividad Urbana 2018</t>
  </si>
  <si>
    <t>https://imco.org.mx/indices/califica-a-tu-alcalde/</t>
  </si>
  <si>
    <t>2008-2016</t>
  </si>
  <si>
    <t>Sueldo promedio por hora</t>
  </si>
  <si>
    <t>Se divide el salario mensual para trabajadores de tiempo completo entre el los días hábiles del mes (22) y las horas hábiles del día (8)</t>
  </si>
  <si>
    <t>Costo Total de Congestión
(Costo laboral promedio)</t>
  </si>
  <si>
    <t xml:space="preserve">Se multiplican las Horas (persona) totales invertidas en traslados por año exclusivamente en congestión por el salario promedio por hora
</t>
  </si>
  <si>
    <t>Costo de oportunidad  por mes (ENIGH)</t>
  </si>
  <si>
    <t xml:space="preserve">Encuesta Nacional de Ingresos y Gastos de los Hogares </t>
  </si>
  <si>
    <t>Gasto mensual en educación y entretenimiento (educa_espa)</t>
  </si>
  <si>
    <t>Costo de oportunidad  promedio por hora</t>
  </si>
  <si>
    <t>Se divide el Gasto mensual en educación y entretenimiento (educa_espa) entre el los días hábiles del mes (22) y las horas hábiles del día para estudiantes de educación básica (5)</t>
  </si>
  <si>
    <t>Horas (persona) totales invertidas en traslados
Per Capita</t>
  </si>
  <si>
    <t xml:space="preserve">Horas totales invertidas en traslados divididas entre total de población en movimiento </t>
  </si>
  <si>
    <t>Costo Total de Congestión
Per Capita</t>
  </si>
  <si>
    <t xml:space="preserve">Costo total de la congestión dividido entre total de población en movimiento </t>
  </si>
  <si>
    <t>Tiempo medio considerado por cada rango</t>
  </si>
  <si>
    <t xml:space="preserve">Población menor de 15 años </t>
  </si>
  <si>
    <t>% De Tiempo de Desplazamiento Escuela</t>
  </si>
  <si>
    <t>% De Tiempo de Desplazamiento  Trabajo</t>
  </si>
  <si>
    <t>Estado</t>
  </si>
  <si>
    <t>Ciudad</t>
  </si>
  <si>
    <t>Viajes totales diarios realizados a la escuela y trabajo</t>
  </si>
  <si>
    <t>Costo de oportunidad promedio por hora</t>
  </si>
  <si>
    <t>Horas per Cápita Ponderadas</t>
  </si>
  <si>
    <t>Costo per Capita Ponderado</t>
  </si>
  <si>
    <t>Aguascalientes</t>
  </si>
  <si>
    <t>Baja California</t>
  </si>
  <si>
    <t>Tijuana</t>
  </si>
  <si>
    <t>Baja California Sur</t>
  </si>
  <si>
    <t>La Paz</t>
  </si>
  <si>
    <t>Campeche</t>
  </si>
  <si>
    <t>CDMX</t>
  </si>
  <si>
    <t>Valle de México</t>
  </si>
  <si>
    <t>Chiapas</t>
  </si>
  <si>
    <t>Tuxtla Gutiérrez</t>
  </si>
  <si>
    <t>Chihuahua</t>
  </si>
  <si>
    <t>Ciudad Juárez</t>
  </si>
  <si>
    <t>Coahuila</t>
  </si>
  <si>
    <t>Saltillo</t>
  </si>
  <si>
    <t>Colima</t>
  </si>
  <si>
    <t>Colima-Villa de Álvarez</t>
  </si>
  <si>
    <t>Durango</t>
  </si>
  <si>
    <t>Edo Mex</t>
  </si>
  <si>
    <t>Toluca</t>
  </si>
  <si>
    <t>Guanajuato</t>
  </si>
  <si>
    <t>León</t>
  </si>
  <si>
    <t>Guerrero</t>
  </si>
  <si>
    <t>Acapulco</t>
  </si>
  <si>
    <t>Hidalgo</t>
  </si>
  <si>
    <t>Pachuca</t>
  </si>
  <si>
    <t>Jalisco</t>
  </si>
  <si>
    <t>Guadalajara</t>
  </si>
  <si>
    <t>Michoacán</t>
  </si>
  <si>
    <t>Morelia</t>
  </si>
  <si>
    <t>Morelos</t>
  </si>
  <si>
    <t>Cuernavaca</t>
  </si>
  <si>
    <t>Nayarit</t>
  </si>
  <si>
    <t>Tepic</t>
  </si>
  <si>
    <t>Nuevo León</t>
  </si>
  <si>
    <t>Monterrey</t>
  </si>
  <si>
    <t>Oaxaca</t>
  </si>
  <si>
    <t>Puebla</t>
  </si>
  <si>
    <t>Puebla-Tlaxcala</t>
  </si>
  <si>
    <t>Queretaro</t>
  </si>
  <si>
    <t>Querétaro</t>
  </si>
  <si>
    <t>Quintana Roo</t>
  </si>
  <si>
    <t>Cancún</t>
  </si>
  <si>
    <t>San Luis Potosi</t>
  </si>
  <si>
    <t>San Luis Potosí-Soledad</t>
  </si>
  <si>
    <t>Sinaloa</t>
  </si>
  <si>
    <t>Culiacán</t>
  </si>
  <si>
    <t>Sonora</t>
  </si>
  <si>
    <t>Hermosillo</t>
  </si>
  <si>
    <t>Tabasco</t>
  </si>
  <si>
    <t>Villahermosa</t>
  </si>
  <si>
    <t>Tamaulipas</t>
  </si>
  <si>
    <t>Ciudad Victoria</t>
  </si>
  <si>
    <t>Tlaxcala</t>
  </si>
  <si>
    <t>Tlaxcala-Apizaco</t>
  </si>
  <si>
    <t>Veracruz</t>
  </si>
  <si>
    <t>Xalapa</t>
  </si>
  <si>
    <t>Yucatán</t>
  </si>
  <si>
    <t>Mérida</t>
  </si>
  <si>
    <t>Zacatecas</t>
  </si>
  <si>
    <t>Zacatecas-Guadalupe</t>
  </si>
  <si>
    <t>Tiempo medio considerado por cada rango (PEA)</t>
  </si>
  <si>
    <t>Tiempo medio considerado por cada rango (menores de 15)</t>
  </si>
  <si>
    <t>Costo total por viajes en auto</t>
  </si>
  <si>
    <t>Costo total por viajes en transporte público</t>
  </si>
  <si>
    <t>Costo total global</t>
  </si>
  <si>
    <t>Índice de tráfico</t>
  </si>
  <si>
    <t>Población auto PEA</t>
  </si>
  <si>
    <t>Población auto -15</t>
  </si>
  <si>
    <t>Población T.P. PEA</t>
  </si>
  <si>
    <t>Población T.P. -15</t>
  </si>
  <si>
    <t>Población total</t>
  </si>
  <si>
    <t>Costo per cápita auto PEA</t>
  </si>
  <si>
    <t>Costo per cápita auto -15</t>
  </si>
  <si>
    <t>Costo per cápita T.P. PEA</t>
  </si>
  <si>
    <t>Costo per cápita T.P. -15</t>
  </si>
  <si>
    <t>Costo per cápita ponderado</t>
  </si>
  <si>
    <t>Horas totales</t>
  </si>
  <si>
    <t>Horas per cápita auto PEA</t>
  </si>
  <si>
    <t>Horas per cápita auto -15</t>
  </si>
  <si>
    <t>Horas per cápita T.P. PEA</t>
  </si>
  <si>
    <t>Horas per cápita T.P. -15</t>
  </si>
  <si>
    <t>Horas per cápita ponderadas</t>
  </si>
  <si>
    <t>Automóviles</t>
  </si>
  <si>
    <t>Transporte colectivo privado y público</t>
  </si>
  <si>
    <t>Tiempo promedio de traslado PEA (mins)</t>
  </si>
  <si>
    <t>Tiempo promedio de traslado menores de 15 (mins)</t>
  </si>
  <si>
    <t>Viajes totales PEA</t>
  </si>
  <si>
    <t>Viajes totales menores de 15</t>
  </si>
  <si>
    <t>PEA</t>
  </si>
  <si>
    <t>Entidad</t>
  </si>
  <si>
    <t>cve_ent</t>
  </si>
  <si>
    <t>Zona metropolitana</t>
  </si>
  <si>
    <t>cve_ZM</t>
  </si>
  <si>
    <t>Pob_ZM</t>
  </si>
  <si>
    <t>Pob_traslado_escuela</t>
  </si>
  <si>
    <t>Pob_traslado_trabajo</t>
  </si>
  <si>
    <t>Prop_esc_Hasta 15 minutos</t>
  </si>
  <si>
    <t>Prop_esc_16 a 30 minutos</t>
  </si>
  <si>
    <t>Prop_esc_31 minutos a 1 hora</t>
  </si>
  <si>
    <t>Prop_esc_Más de 1 hora y hasta 2</t>
  </si>
  <si>
    <t>Prop_esc_Más de 2 horas</t>
  </si>
  <si>
    <t>Prop_trab_Hasta 15 minutos</t>
  </si>
  <si>
    <t>Prop_trab_16 a 30 minutos</t>
  </si>
  <si>
    <t>Prop_trab_31 minutos a 1 hora</t>
  </si>
  <si>
    <t>Prop_trab_Más de 1 hora y hasta 2</t>
  </si>
  <si>
    <t>Coahuila de Zaragoza</t>
  </si>
  <si>
    <t>Distrito Federal</t>
  </si>
  <si>
    <t>México</t>
  </si>
  <si>
    <t>Michoacán de Ocampo</t>
  </si>
  <si>
    <t>San Luis Potosí</t>
  </si>
  <si>
    <t>Veracruz de Ignacio de la Llave</t>
  </si>
  <si>
    <t>Menores de 15</t>
  </si>
  <si>
    <t>Ciudad_ST</t>
  </si>
  <si>
    <t>gasto_ZM_trim</t>
  </si>
  <si>
    <t>gasto_ZM_mes</t>
  </si>
  <si>
    <t>CVE_ciudad</t>
  </si>
  <si>
    <t>Ciudad_ICU</t>
  </si>
  <si>
    <t>prop_auto*</t>
  </si>
  <si>
    <t>prop_tp*</t>
  </si>
  <si>
    <t>presup_tp**</t>
  </si>
  <si>
    <t>presup_no_motorizado**</t>
  </si>
  <si>
    <t>presup_auto**</t>
  </si>
  <si>
    <t>Gasto movilidad**</t>
  </si>
  <si>
    <t>Juárez</t>
  </si>
  <si>
    <t>*Fuente: INEGI, Encuesta Intercensal 2015</t>
  </si>
  <si>
    <t>**Fuente: ITDP, Invertir para movernos, 2016, http://invertirparamovernos.itdp.mx/#/</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</si>
</sst>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dd/mm/yy"/>
    <numFmt numFmtId="165" formatCode="* #,##0.00\ ;* \(#,##0.00\);* \-#\ ;@\ "/>
    <numFmt numFmtId="166" formatCode="* #,##0\ ;* \(#,##0\);* \-#\ ;@\ "/>
    <numFmt numFmtId="167" formatCode="0.0%"/>
    <numFmt numFmtId="168" formatCode="* #,##0.0000\ ;* \(#,##0.0000\);* \-#\ ;@\ "/>
    <numFmt numFmtId="169" formatCode="_-* #,##0.00_-;\-* #,##0.00_-;_-* \-??_-;_-@_-"/>
    <numFmt numFmtId="170" formatCode="[$$-409]* #,##0.00\ ;[$$-409]* \(#,##0.00\);[$$-409]* \-#\ ;@\ "/>
    <numFmt numFmtId="171" formatCode="[$$-80A]* #,##0\ ;[$$-80A]* \-#,##0\ ;[$$-80A]* &quot;- &quot;;@\ "/>
    <numFmt numFmtId="172" formatCode="_-[$$-80A]* #,##0.00_-;\-[$$-80A]* #,##0.00_-;_-[$$-80A]* \-??_-;_-@_-"/>
    <numFmt numFmtId="173" formatCode="[$$-80A]#,##0.00;[Red]\-[$$-80A]#,##0.00"/>
    <numFmt numFmtId="174" formatCode="[$$]#,##0.00;[Red]\-[$$]#,##0.00"/>
    <numFmt numFmtId="175" formatCode="[$$-80A]#,##0;[Red]\-[$$-80A]#,##0"/>
    <numFmt numFmtId="176" formatCode="_([$$-409]* #,##0_);_([$$-409]* \(#,##0\);_([$$-409]* \-??_);_(@_)"/>
    <numFmt numFmtId="177" formatCode="0.0000"/>
  </numFmts>
  <fonts count="16">
    <font>
      <sz val="12"/>
      <color rgb="FF000000"/>
      <name val="HelveticaNeue"/>
      <family val="2"/>
      <charset val="1"/>
    </font>
    <font>
      <sz val="10"/>
      <color rgb="FF000000"/>
      <name val="Arial"/>
      <family val="2"/>
      <charset val="1"/>
    </font>
    <font>
      <sz val="12"/>
      <color rgb="FF000000"/>
      <name val="Calibri"/>
      <family val="2"/>
      <charset val="1"/>
    </font>
    <font>
      <sz val="9"/>
      <color rgb="FF000000"/>
      <name val="HelveticaNeue"/>
      <family val="2"/>
      <charset val="1"/>
    </font>
    <font>
      <sz val="9"/>
      <color rgb="FFFFFFFF"/>
      <name val="Calibri"/>
      <family val="2"/>
      <charset val="1"/>
    </font>
    <font>
      <sz val="11"/>
      <color rgb="FFFFFFFF"/>
      <name val="HelveticaNeue"/>
      <charset val="1"/>
    </font>
    <font>
      <b/>
      <sz val="11"/>
      <color rgb="FFFFFFFF"/>
      <name val="HelveticaNeue"/>
      <charset val="1"/>
    </font>
    <font>
      <sz val="9"/>
      <color rgb="FFFFFFFF"/>
      <name val="HelveticaNeue"/>
      <charset val="1"/>
    </font>
    <font>
      <sz val="9"/>
      <color rgb="FF000000"/>
      <name val="HelveticaNeue"/>
      <charset val="1"/>
    </font>
    <font>
      <u/>
      <sz val="12"/>
      <color rgb="FF0563C1"/>
      <name val="HelveticaNeue"/>
      <family val="2"/>
      <charset val="1"/>
    </font>
    <font>
      <sz val="11"/>
      <color rgb="FF000000"/>
      <name val="HelveticaNeue"/>
      <charset val="1"/>
    </font>
    <font>
      <b/>
      <sz val="12"/>
      <color rgb="FF000000"/>
      <name val="HelveticaNeue"/>
      <family val="2"/>
      <charset val="1"/>
    </font>
    <font>
      <b/>
      <sz val="12"/>
      <color rgb="FF000000"/>
      <name val="HelveticaNeue"/>
      <charset val="1"/>
    </font>
    <font>
      <sz val="8"/>
      <color rgb="FF000000"/>
      <name val="Calibri"/>
      <family val="2"/>
      <charset val="1"/>
    </font>
    <font>
      <sz val="11"/>
      <name val="Calibri"/>
      <family val="2"/>
      <charset val="1"/>
    </font>
    <font>
      <sz val="12"/>
      <color rgb="FF000000"/>
      <name val="HelveticaNeue"/>
      <family val="2"/>
      <charset val="1"/>
    </font>
  </fonts>
  <fills count="13">
    <fill>
      <patternFill patternType="none"/>
    </fill>
    <fill>
      <patternFill patternType="gray125"/>
    </fill>
    <fill>
      <patternFill patternType="solid">
        <fgColor rgb="FF000000"/>
        <bgColor rgb="FF003300"/>
      </patternFill>
    </fill>
    <fill>
      <patternFill patternType="solid">
        <fgColor rgb="FF203864"/>
        <bgColor rgb="FF333333"/>
      </patternFill>
    </fill>
    <fill>
      <patternFill patternType="solid">
        <fgColor rgb="FF00864B"/>
        <bgColor rgb="FF008080"/>
      </patternFill>
    </fill>
    <fill>
      <patternFill patternType="solid">
        <fgColor rgb="FFED1C24"/>
        <bgColor rgb="FF993300"/>
      </patternFill>
    </fill>
    <fill>
      <patternFill patternType="solid">
        <fgColor rgb="FF63BBEE"/>
        <bgColor rgb="FF9999FF"/>
      </patternFill>
    </fill>
    <fill>
      <patternFill patternType="solid">
        <fgColor rgb="FF92E285"/>
        <bgColor rgb="FFA9D18E"/>
      </patternFill>
    </fill>
    <fill>
      <patternFill patternType="solid">
        <fgColor rgb="FFFFFFFF"/>
        <bgColor rgb="FFFFF2CC"/>
      </patternFill>
    </fill>
    <fill>
      <patternFill patternType="solid">
        <fgColor rgb="FFFFF2CC"/>
        <bgColor rgb="FFFFFFFF"/>
      </patternFill>
    </fill>
    <fill>
      <patternFill patternType="solid">
        <fgColor rgb="FFDAE3F3"/>
        <bgColor rgb="FFCCFFFF"/>
      </patternFill>
    </fill>
    <fill>
      <patternFill patternType="solid">
        <fgColor rgb="FFA9D18E"/>
        <bgColor rgb="FF92E285"/>
      </patternFill>
    </fill>
    <fill>
      <patternFill patternType="solid">
        <fgColor rgb="FFDC85E9"/>
        <bgColor rgb="FFFF99CC"/>
      </patternFill>
    </fill>
  </fills>
  <borders count="3">
    <border>
      <left/>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s>
  <cellStyleXfs count="7">
    <xf numFmtId="0" fontId="0" fillId="0" borderId="0"/>
    <xf numFmtId="165" fontId="15" fillId="0" borderId="0" applyBorder="0" applyProtection="0"/>
    <xf numFmtId="9" fontId="15" fillId="0" borderId="0" applyBorder="0" applyProtection="0"/>
    <xf numFmtId="0" fontId="9" fillId="0" borderId="0" applyBorder="0" applyProtection="0"/>
    <xf numFmtId="0" fontId="1" fillId="0" borderId="0"/>
    <xf numFmtId="0" fontId="2" fillId="0" borderId="0"/>
    <xf numFmtId="0" fontId="2" fillId="0" borderId="0"/>
  </cellStyleXfs>
  <cellXfs count="71">
    <xf numFmtId="0" fontId="0" fillId="0" borderId="0" xfId="0"/>
    <xf numFmtId="0" fontId="0" fillId="7" borderId="0" xfId="0" applyFont="1" applyFill="1" applyBorder="1" applyAlignment="1">
      <alignment horizontal="center" vertical="center"/>
    </xf>
    <xf numFmtId="0" fontId="0" fillId="1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2" borderId="0" xfId="4"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2" borderId="0" xfId="4" applyFont="1" applyFill="1" applyAlignment="1">
      <alignment horizontal="center" vertical="center" wrapText="1"/>
    </xf>
    <xf numFmtId="0" fontId="6" fillId="3" borderId="1"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8" borderId="0" xfId="0" applyFont="1" applyFill="1" applyAlignment="1">
      <alignment horizontal="center" vertical="center" wrapText="1"/>
    </xf>
    <xf numFmtId="0" fontId="9" fillId="0" borderId="0" xfId="3" applyFont="1" applyBorder="1" applyAlignment="1" applyProtection="1">
      <alignment horizontal="center" vertical="center" wrapText="1"/>
    </xf>
    <xf numFmtId="0" fontId="10" fillId="8" borderId="0" xfId="0" applyFont="1" applyFill="1" applyAlignment="1">
      <alignment vertical="center"/>
    </xf>
    <xf numFmtId="0" fontId="10" fillId="0" borderId="0" xfId="0" applyFont="1" applyBorder="1" applyAlignment="1">
      <alignment horizontal="center" vertical="center"/>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0" fillId="8" borderId="0" xfId="0" applyFont="1" applyFill="1" applyAlignment="1">
      <alignment vertical="center" wrapText="1"/>
    </xf>
    <xf numFmtId="0" fontId="6" fillId="3" borderId="2" xfId="0" applyFont="1" applyFill="1" applyBorder="1" applyAlignment="1">
      <alignment horizontal="center" vertical="center" wrapText="1"/>
    </xf>
    <xf numFmtId="0" fontId="10" fillId="8" borderId="1" xfId="0" applyFont="1" applyFill="1" applyBorder="1" applyAlignment="1">
      <alignment vertical="center"/>
    </xf>
    <xf numFmtId="166" fontId="10" fillId="9" borderId="1" xfId="1" applyNumberFormat="1" applyFont="1" applyFill="1" applyBorder="1" applyAlignment="1" applyProtection="1">
      <alignment horizontal="center" vertical="center"/>
    </xf>
    <xf numFmtId="166" fontId="10" fillId="10" borderId="1" xfId="1" applyNumberFormat="1" applyFont="1" applyFill="1" applyBorder="1" applyAlignment="1" applyProtection="1">
      <alignment horizontal="center" vertical="center"/>
    </xf>
    <xf numFmtId="10" fontId="10" fillId="10" borderId="1" xfId="2" applyNumberFormat="1" applyFont="1" applyFill="1" applyBorder="1" applyAlignment="1" applyProtection="1">
      <alignment horizontal="center" vertical="center"/>
    </xf>
    <xf numFmtId="10" fontId="10" fillId="10" borderId="1" xfId="1" applyNumberFormat="1" applyFont="1" applyFill="1" applyBorder="1" applyAlignment="1" applyProtection="1">
      <alignment horizontal="center" vertical="center"/>
    </xf>
    <xf numFmtId="165" fontId="10" fillId="10" borderId="1" xfId="1" applyFont="1" applyFill="1" applyBorder="1" applyAlignment="1" applyProtection="1">
      <alignment horizontal="center" vertical="center"/>
    </xf>
    <xf numFmtId="167" fontId="10" fillId="9" borderId="1" xfId="2" applyNumberFormat="1" applyFont="1" applyFill="1" applyBorder="1" applyAlignment="1" applyProtection="1">
      <alignment horizontal="center" vertical="center"/>
    </xf>
    <xf numFmtId="168" fontId="10" fillId="10" borderId="1" xfId="1" applyNumberFormat="1" applyFont="1" applyFill="1" applyBorder="1" applyAlignment="1" applyProtection="1">
      <alignment horizontal="center" vertical="center"/>
    </xf>
    <xf numFmtId="169" fontId="10" fillId="8" borderId="0" xfId="0" applyNumberFormat="1" applyFont="1" applyFill="1" applyAlignment="1">
      <alignment vertical="center"/>
    </xf>
    <xf numFmtId="170" fontId="10" fillId="9" borderId="1" xfId="0" applyNumberFormat="1" applyFont="1" applyFill="1" applyBorder="1" applyAlignment="1">
      <alignment horizontal="center" vertical="center"/>
    </xf>
    <xf numFmtId="170" fontId="10" fillId="10" borderId="1" xfId="0" applyNumberFormat="1" applyFont="1" applyFill="1" applyBorder="1" applyAlignment="1">
      <alignment horizontal="right" vertical="center"/>
    </xf>
    <xf numFmtId="171" fontId="10" fillId="10" borderId="1" xfId="1" applyNumberFormat="1" applyFont="1" applyFill="1" applyBorder="1" applyAlignment="1" applyProtection="1">
      <alignment horizontal="center" vertical="center"/>
    </xf>
    <xf numFmtId="2" fontId="10" fillId="10" borderId="1" xfId="1" applyNumberFormat="1" applyFont="1" applyFill="1" applyBorder="1" applyAlignment="1" applyProtection="1">
      <alignment horizontal="center" vertical="center"/>
    </xf>
    <xf numFmtId="165" fontId="15" fillId="8" borderId="1" xfId="1" applyFill="1" applyBorder="1" applyProtection="1"/>
    <xf numFmtId="172" fontId="10" fillId="8" borderId="1" xfId="0" applyNumberFormat="1" applyFont="1" applyFill="1" applyBorder="1" applyAlignment="1">
      <alignment vertical="center"/>
    </xf>
    <xf numFmtId="0" fontId="10" fillId="11" borderId="0" xfId="0" applyFont="1" applyFill="1" applyAlignment="1">
      <alignment vertical="center"/>
    </xf>
    <xf numFmtId="9" fontId="10" fillId="8" borderId="0" xfId="2" applyFont="1" applyFill="1" applyBorder="1" applyAlignment="1" applyProtection="1">
      <alignment vertical="center"/>
    </xf>
    <xf numFmtId="171" fontId="10" fillId="8" borderId="0" xfId="0" applyNumberFormat="1" applyFont="1" applyFill="1" applyAlignment="1">
      <alignment vertical="center"/>
    </xf>
    <xf numFmtId="0" fontId="11" fillId="0" borderId="0" xfId="0" applyFont="1"/>
    <xf numFmtId="0" fontId="0" fillId="0" borderId="0" xfId="0" applyFont="1"/>
    <xf numFmtId="173" fontId="0" fillId="0" borderId="0" xfId="0" applyNumberFormat="1"/>
    <xf numFmtId="173" fontId="0" fillId="0" borderId="0" xfId="0" applyNumberFormat="1"/>
    <xf numFmtId="165" fontId="15" fillId="0" borderId="0" xfId="1" applyBorder="1" applyProtection="1"/>
    <xf numFmtId="174" fontId="0" fillId="0" borderId="0" xfId="0" applyNumberFormat="1"/>
    <xf numFmtId="175" fontId="0" fillId="0" borderId="0" xfId="0" applyNumberFormat="1"/>
    <xf numFmtId="176" fontId="0" fillId="0" borderId="0" xfId="0" applyNumberFormat="1"/>
    <xf numFmtId="0" fontId="11" fillId="0" borderId="0" xfId="0" applyFont="1"/>
    <xf numFmtId="0" fontId="12" fillId="0" borderId="0" xfId="0" applyFont="1"/>
    <xf numFmtId="166" fontId="15" fillId="0" borderId="0" xfId="1" applyNumberFormat="1" applyBorder="1" applyProtection="1"/>
    <xf numFmtId="176" fontId="15" fillId="0" borderId="0" xfId="1" applyNumberFormat="1" applyBorder="1" applyProtection="1"/>
    <xf numFmtId="176" fontId="12" fillId="0" borderId="0" xfId="1" applyNumberFormat="1" applyFont="1" applyBorder="1" applyProtection="1"/>
    <xf numFmtId="2" fontId="0" fillId="0" borderId="0" xfId="0" applyNumberFormat="1"/>
    <xf numFmtId="2" fontId="12" fillId="0" borderId="0" xfId="0" applyNumberFormat="1" applyFont="1"/>
    <xf numFmtId="0" fontId="6" fillId="12" borderId="1" xfId="0" applyFont="1" applyFill="1" applyBorder="1" applyAlignment="1">
      <alignment horizontal="center" vertical="center" wrapText="1"/>
    </xf>
    <xf numFmtId="169" fontId="10" fillId="10" borderId="1" xfId="1" applyNumberFormat="1" applyFont="1" applyFill="1" applyBorder="1" applyAlignment="1" applyProtection="1">
      <alignment horizontal="center" vertical="center"/>
    </xf>
    <xf numFmtId="166" fontId="15" fillId="0" borderId="0" xfId="2" applyNumberFormat="1" applyBorder="1" applyProtection="1"/>
    <xf numFmtId="169" fontId="0" fillId="0" borderId="0" xfId="0" applyNumberFormat="1"/>
    <xf numFmtId="1" fontId="0" fillId="0" borderId="0" xfId="0" applyNumberFormat="1"/>
    <xf numFmtId="10" fontId="13" fillId="0" borderId="0" xfId="2" applyNumberFormat="1" applyFont="1" applyBorder="1" applyAlignment="1" applyProtection="1">
      <alignment horizontal="center" vertical="center"/>
    </xf>
    <xf numFmtId="177" fontId="0" fillId="0" borderId="0" xfId="0" applyNumberFormat="1"/>
    <xf numFmtId="0" fontId="14" fillId="0" borderId="0" xfId="6" applyFont="1" applyAlignment="1">
      <alignment horizontal="left" vertical="center"/>
    </xf>
    <xf numFmtId="9" fontId="13" fillId="0" borderId="0" xfId="2" applyFont="1" applyBorder="1" applyAlignment="1" applyProtection="1">
      <alignment horizontal="center" vertical="center"/>
    </xf>
  </cellXfs>
  <cellStyles count="7">
    <cellStyle name="Comma" xfId="1" builtinId="3"/>
    <cellStyle name="Excel Built-in Explanatory Text" xfId="6"/>
    <cellStyle name="Hyperlink" xfId="3" builtinId="8"/>
    <cellStyle name="Normal" xfId="0" builtinId="0"/>
    <cellStyle name="Normal 5" xfId="4"/>
    <cellStyle name="Percent" xfId="2" builtinId="5"/>
    <cellStyle name="TableStyleLight1" xfId="5"/>
  </cellStyles>
  <dxfs count="0"/>
  <tableStyles count="0" defaultTableStyle="TableStyleMedium2" defaultPivotStyle="PivotStyleLight16"/>
  <colors>
    <indexedColors>
      <rgbColor rgb="FF000000"/>
      <rgbColor rgb="FFFFFFFF"/>
      <rgbColor rgb="FFED1C24"/>
      <rgbColor rgb="FF2CEE0E"/>
      <rgbColor rgb="FF0000FF"/>
      <rgbColor rgb="FFFFFF00"/>
      <rgbColor rgb="FFFF00FF"/>
      <rgbColor rgb="FF00FFFF"/>
      <rgbColor rgb="FF800000"/>
      <rgbColor rgb="FF008000"/>
      <rgbColor rgb="FF000080"/>
      <rgbColor rgb="FF808000"/>
      <rgbColor rgb="FF800080"/>
      <rgbColor rgb="FF00864B"/>
      <rgbColor rgb="FFA9D18E"/>
      <rgbColor rgb="FF808080"/>
      <rgbColor rgb="FF9999FF"/>
      <rgbColor rgb="FF993366"/>
      <rgbColor rgb="FFFFF2CC"/>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2E285"/>
      <rgbColor rgb="FFFF99CC"/>
      <rgbColor rgb="FFDC85E9"/>
      <rgbColor rgb="FFFFCC99"/>
      <rgbColor rgb="FF3366FF"/>
      <rgbColor rgb="FF63BBEE"/>
      <rgbColor rgb="FF99CC00"/>
      <rgbColor rgb="FFFFCC00"/>
      <rgbColor rgb="FFFF9900"/>
      <rgbColor rgb="FFFF6600"/>
      <rgbColor rgb="FF666699"/>
      <rgbColor rgb="FFA6A6A6"/>
      <rgbColor rgb="FF203864"/>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293040</xdr:colOff>
      <xdr:row>44</xdr:row>
      <xdr:rowOff>83520</xdr:rowOff>
    </xdr:to>
    <xdr:sp macro="" textlink="">
      <xdr:nvSpPr>
        <xdr:cNvPr id="2" name="CustomShape 1" hidden="1"/>
        <xdr:cNvSpPr/>
      </xdr:nvSpPr>
      <xdr:spPr>
        <a:xfrm>
          <a:off x="0" y="0"/>
          <a:ext cx="18704520" cy="10087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295275</xdr:colOff>
      <xdr:row>44</xdr:row>
      <xdr:rowOff>85725</xdr:rowOff>
    </xdr:to>
    <xdr:sp macro="" textlink="">
      <xdr:nvSpPr>
        <xdr:cNvPr id="103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44</xdr:row>
      <xdr:rowOff>85725</xdr:rowOff>
    </xdr:to>
    <xdr:sp macro="" textlink="">
      <xdr:nvSpPr>
        <xdr:cNvPr id="10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44</xdr:row>
      <xdr:rowOff>85725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44</xdr:row>
      <xdr:rowOff>85725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293040</xdr:colOff>
      <xdr:row>44</xdr:row>
      <xdr:rowOff>83160</xdr:rowOff>
    </xdr:to>
    <xdr:sp macro="" textlink="">
      <xdr:nvSpPr>
        <xdr:cNvPr id="2" name="CustomShape 1" hidden="1"/>
        <xdr:cNvSpPr/>
      </xdr:nvSpPr>
      <xdr:spPr>
        <a:xfrm>
          <a:off x="0" y="0"/>
          <a:ext cx="18704520" cy="10074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exico.workingdays.org/dias_laborables_feriados_2019.ht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73"/>
  <sheetViews>
    <sheetView zoomScale="65" zoomScaleNormal="65" workbookViewId="0">
      <pane ySplit="1" topLeftCell="A2" activePane="bottomLeft" state="frozen"/>
      <selection pane="bottomLeft" activeCell="B19" sqref="B19"/>
    </sheetView>
  </sheetViews>
  <sheetFormatPr defaultColWidth="8.33203125" defaultRowHeight="15"/>
  <cols>
    <col min="1" max="1" width="13" style="9" customWidth="1"/>
    <col min="2" max="2" width="13.88671875" style="9" customWidth="1"/>
    <col min="3" max="3" width="8.33203125" style="9"/>
    <col min="4" max="4" width="13.33203125" style="9" customWidth="1"/>
    <col min="5" max="5" width="14.33203125" style="9" customWidth="1"/>
    <col min="6" max="6" width="13.33203125" style="9" customWidth="1"/>
    <col min="7" max="7" width="51.109375" style="9" customWidth="1"/>
    <col min="8" max="1015" width="8.33203125" style="9"/>
    <col min="1016" max="1021" width="8.33203125" style="10"/>
    <col min="1024" max="1025" width="8.33203125" customWidth="1"/>
  </cols>
  <sheetData>
    <row r="1" spans="1:9" ht="20.100000000000001" customHeight="1">
      <c r="A1" s="8" t="s">
        <v>0</v>
      </c>
      <c r="B1" s="8" t="s">
        <v>0</v>
      </c>
      <c r="C1" s="11" t="s">
        <v>1</v>
      </c>
      <c r="D1" s="11" t="s">
        <v>2</v>
      </c>
      <c r="E1" s="11" t="s">
        <v>3</v>
      </c>
      <c r="F1" s="11" t="s">
        <v>4</v>
      </c>
      <c r="G1" s="11" t="s">
        <v>5</v>
      </c>
      <c r="H1" s="11" t="s">
        <v>6</v>
      </c>
      <c r="I1" s="11" t="s">
        <v>7</v>
      </c>
    </row>
    <row r="2" spans="1:9" ht="76.900000000000006" customHeight="1">
      <c r="A2" s="7" t="s">
        <v>8</v>
      </c>
      <c r="B2" s="12" t="s">
        <v>9</v>
      </c>
      <c r="C2" s="9" t="s">
        <v>10</v>
      </c>
      <c r="D2" s="9" t="s">
        <v>11</v>
      </c>
      <c r="E2" s="9" t="s">
        <v>12</v>
      </c>
      <c r="F2" s="9" t="s">
        <v>13</v>
      </c>
      <c r="H2" s="9">
        <v>2015</v>
      </c>
      <c r="I2" s="13">
        <v>43617</v>
      </c>
    </row>
    <row r="3" spans="1:9" ht="76.900000000000006" customHeight="1">
      <c r="A3" s="7"/>
      <c r="B3" s="12" t="s">
        <v>14</v>
      </c>
      <c r="C3" s="9" t="s">
        <v>10</v>
      </c>
      <c r="D3" s="9" t="s">
        <v>11</v>
      </c>
      <c r="E3" s="9" t="s">
        <v>12</v>
      </c>
      <c r="F3" s="9" t="s">
        <v>13</v>
      </c>
      <c r="G3" s="9" t="s">
        <v>15</v>
      </c>
      <c r="H3" s="9">
        <v>2015</v>
      </c>
      <c r="I3" s="13">
        <v>43617</v>
      </c>
    </row>
    <row r="4" spans="1:9" ht="76.900000000000006" customHeight="1">
      <c r="A4" s="7"/>
      <c r="B4" s="12" t="s">
        <v>16</v>
      </c>
      <c r="C4" s="9" t="s">
        <v>17</v>
      </c>
      <c r="D4" s="9" t="s">
        <v>11</v>
      </c>
      <c r="E4" s="9" t="s">
        <v>12</v>
      </c>
      <c r="F4" s="9" t="s">
        <v>13</v>
      </c>
      <c r="H4" s="9">
        <v>2015</v>
      </c>
      <c r="I4" s="13">
        <v>43617</v>
      </c>
    </row>
    <row r="5" spans="1:9" ht="71.849999999999994" customHeight="1">
      <c r="A5" s="6" t="s">
        <v>18</v>
      </c>
      <c r="B5" s="15" t="s">
        <v>19</v>
      </c>
      <c r="C5" s="9" t="s">
        <v>10</v>
      </c>
      <c r="D5" s="9" t="s">
        <v>11</v>
      </c>
      <c r="E5" s="9" t="s">
        <v>12</v>
      </c>
      <c r="F5" s="9" t="s">
        <v>13</v>
      </c>
      <c r="G5" s="9" t="s">
        <v>20</v>
      </c>
      <c r="H5" s="9">
        <v>2015</v>
      </c>
      <c r="I5" s="13">
        <v>43617</v>
      </c>
    </row>
    <row r="6" spans="1:9" ht="36">
      <c r="A6" s="6"/>
      <c r="B6" s="15" t="s">
        <v>21</v>
      </c>
      <c r="C6" s="9" t="s">
        <v>10</v>
      </c>
      <c r="D6" s="9" t="s">
        <v>11</v>
      </c>
      <c r="E6" s="9" t="s">
        <v>12</v>
      </c>
      <c r="F6" s="9" t="s">
        <v>13</v>
      </c>
      <c r="G6" s="9" t="s">
        <v>20</v>
      </c>
      <c r="H6" s="9">
        <v>2015</v>
      </c>
      <c r="I6" s="13">
        <v>43617</v>
      </c>
    </row>
    <row r="7" spans="1:9" ht="36">
      <c r="A7" s="6"/>
      <c r="B7" s="15" t="s">
        <v>22</v>
      </c>
      <c r="C7" s="9" t="s">
        <v>10</v>
      </c>
      <c r="D7" s="9" t="s">
        <v>11</v>
      </c>
      <c r="E7" s="9" t="s">
        <v>12</v>
      </c>
      <c r="F7" s="9" t="s">
        <v>13</v>
      </c>
      <c r="G7" s="9" t="s">
        <v>23</v>
      </c>
      <c r="H7" s="9">
        <v>2015</v>
      </c>
      <c r="I7" s="13">
        <v>43617</v>
      </c>
    </row>
    <row r="8" spans="1:9" ht="36">
      <c r="A8" s="6"/>
      <c r="B8" s="15" t="s">
        <v>24</v>
      </c>
      <c r="C8" s="9" t="s">
        <v>25</v>
      </c>
      <c r="D8" s="9" t="s">
        <v>11</v>
      </c>
      <c r="E8" s="9" t="s">
        <v>12</v>
      </c>
      <c r="F8" s="9" t="s">
        <v>13</v>
      </c>
      <c r="G8" s="9" t="s">
        <v>26</v>
      </c>
      <c r="H8" s="9">
        <v>2015</v>
      </c>
      <c r="I8" s="13">
        <v>43617</v>
      </c>
    </row>
    <row r="9" spans="1:9" ht="60">
      <c r="A9" s="6"/>
      <c r="B9" s="15" t="s">
        <v>27</v>
      </c>
      <c r="C9" s="9" t="s">
        <v>28</v>
      </c>
      <c r="D9" s="9" t="s">
        <v>29</v>
      </c>
      <c r="G9"/>
      <c r="I9" s="13">
        <v>43617</v>
      </c>
    </row>
    <row r="10" spans="1:9" ht="36">
      <c r="A10" s="6" t="s">
        <v>30</v>
      </c>
      <c r="B10" s="15" t="s">
        <v>31</v>
      </c>
      <c r="C10" s="9" t="s">
        <v>25</v>
      </c>
      <c r="D10" s="9" t="s">
        <v>11</v>
      </c>
      <c r="E10" s="9" t="s">
        <v>12</v>
      </c>
      <c r="F10" s="9" t="s">
        <v>13</v>
      </c>
      <c r="G10" s="9" t="s">
        <v>32</v>
      </c>
      <c r="H10" s="9">
        <v>2015</v>
      </c>
      <c r="I10" s="13">
        <v>43617</v>
      </c>
    </row>
    <row r="11" spans="1:9" ht="71.849999999999994" customHeight="1">
      <c r="A11" s="6" t="s">
        <v>33</v>
      </c>
      <c r="B11" s="16" t="s">
        <v>19</v>
      </c>
      <c r="C11" s="9" t="s">
        <v>10</v>
      </c>
      <c r="D11" s="9" t="s">
        <v>11</v>
      </c>
      <c r="E11" s="9" t="s">
        <v>12</v>
      </c>
      <c r="F11" s="9" t="s">
        <v>13</v>
      </c>
      <c r="G11" s="9" t="s">
        <v>20</v>
      </c>
      <c r="H11" s="9">
        <v>2015</v>
      </c>
      <c r="I11" s="13">
        <v>43617</v>
      </c>
    </row>
    <row r="12" spans="1:9" ht="36">
      <c r="A12" s="6"/>
      <c r="B12" s="16" t="s">
        <v>21</v>
      </c>
      <c r="C12" s="9" t="s">
        <v>10</v>
      </c>
      <c r="D12" s="9" t="s">
        <v>11</v>
      </c>
      <c r="E12" s="9" t="s">
        <v>12</v>
      </c>
      <c r="F12" s="9" t="s">
        <v>13</v>
      </c>
      <c r="G12" s="9" t="s">
        <v>20</v>
      </c>
      <c r="H12" s="9">
        <v>2015</v>
      </c>
      <c r="I12" s="13">
        <v>43617</v>
      </c>
    </row>
    <row r="13" spans="1:9" ht="36">
      <c r="A13" s="6"/>
      <c r="B13" s="16" t="s">
        <v>22</v>
      </c>
      <c r="C13" s="9" t="s">
        <v>10</v>
      </c>
      <c r="D13" s="9" t="s">
        <v>11</v>
      </c>
      <c r="E13" s="9" t="s">
        <v>12</v>
      </c>
      <c r="F13" s="9" t="s">
        <v>13</v>
      </c>
      <c r="G13" s="9" t="s">
        <v>23</v>
      </c>
      <c r="H13" s="9">
        <v>2015</v>
      </c>
      <c r="I13" s="13">
        <v>43617</v>
      </c>
    </row>
    <row r="14" spans="1:9" ht="36">
      <c r="A14" s="6"/>
      <c r="B14" s="16" t="s">
        <v>24</v>
      </c>
      <c r="C14" s="9" t="s">
        <v>25</v>
      </c>
      <c r="D14" s="9" t="s">
        <v>11</v>
      </c>
      <c r="E14" s="9" t="s">
        <v>12</v>
      </c>
      <c r="F14" s="9" t="s">
        <v>13</v>
      </c>
      <c r="G14" s="9" t="s">
        <v>26</v>
      </c>
      <c r="H14" s="9">
        <v>2015</v>
      </c>
      <c r="I14" s="13">
        <v>43617</v>
      </c>
    </row>
    <row r="15" spans="1:9" ht="60">
      <c r="A15" s="6"/>
      <c r="B15" s="16" t="s">
        <v>27</v>
      </c>
      <c r="C15" s="9" t="s">
        <v>28</v>
      </c>
      <c r="D15" s="9" t="s">
        <v>29</v>
      </c>
      <c r="G15"/>
      <c r="I15" s="13">
        <v>43617</v>
      </c>
    </row>
    <row r="16" spans="1:9" ht="36">
      <c r="A16" s="6"/>
      <c r="B16" s="16" t="s">
        <v>31</v>
      </c>
      <c r="C16" s="9" t="s">
        <v>25</v>
      </c>
      <c r="D16" s="9" t="s">
        <v>11</v>
      </c>
      <c r="E16" s="9" t="s">
        <v>12</v>
      </c>
      <c r="F16" s="9" t="s">
        <v>13</v>
      </c>
      <c r="G16" s="9" t="s">
        <v>32</v>
      </c>
      <c r="H16" s="9">
        <v>2015</v>
      </c>
      <c r="I16" s="13">
        <v>43617</v>
      </c>
    </row>
    <row r="17" spans="1:9" ht="36">
      <c r="A17" s="14" t="s">
        <v>34</v>
      </c>
      <c r="B17" s="15" t="s">
        <v>35</v>
      </c>
      <c r="C17" s="9" t="s">
        <v>25</v>
      </c>
      <c r="D17" s="9" t="s">
        <v>11</v>
      </c>
      <c r="E17" s="9" t="s">
        <v>12</v>
      </c>
      <c r="F17" s="9" t="s">
        <v>13</v>
      </c>
      <c r="G17" s="9" t="s">
        <v>36</v>
      </c>
      <c r="H17" s="9">
        <v>2015</v>
      </c>
      <c r="I17" s="13">
        <v>43617</v>
      </c>
    </row>
    <row r="18" spans="1:9" ht="71.849999999999994" customHeight="1">
      <c r="A18" s="6" t="s">
        <v>37</v>
      </c>
      <c r="B18" s="17" t="s">
        <v>38</v>
      </c>
      <c r="C18" s="9" t="s">
        <v>28</v>
      </c>
      <c r="D18" s="9" t="s">
        <v>11</v>
      </c>
      <c r="E18" s="9" t="s">
        <v>12</v>
      </c>
      <c r="F18" s="9" t="s">
        <v>13</v>
      </c>
      <c r="G18" s="9" t="s">
        <v>39</v>
      </c>
      <c r="H18" s="9">
        <v>2015</v>
      </c>
      <c r="I18" s="13">
        <v>43617</v>
      </c>
    </row>
    <row r="19" spans="1:9" ht="36">
      <c r="A19" s="6"/>
      <c r="B19" s="17" t="s">
        <v>40</v>
      </c>
      <c r="C19" s="9" t="s">
        <v>28</v>
      </c>
      <c r="D19" s="9" t="s">
        <v>11</v>
      </c>
      <c r="E19" s="9" t="s">
        <v>12</v>
      </c>
      <c r="F19" s="9" t="s">
        <v>13</v>
      </c>
      <c r="G19" s="9" t="s">
        <v>39</v>
      </c>
      <c r="H19" s="9">
        <v>2015</v>
      </c>
      <c r="I19" s="13">
        <v>43617</v>
      </c>
    </row>
    <row r="20" spans="1:9" ht="36">
      <c r="A20" s="6"/>
      <c r="B20" s="17" t="s">
        <v>41</v>
      </c>
      <c r="C20" s="9" t="s">
        <v>28</v>
      </c>
      <c r="D20" s="9" t="s">
        <v>11</v>
      </c>
      <c r="E20" s="9" t="s">
        <v>12</v>
      </c>
      <c r="F20" s="9" t="s">
        <v>13</v>
      </c>
      <c r="G20" s="9" t="s">
        <v>39</v>
      </c>
      <c r="H20" s="9">
        <v>2015</v>
      </c>
      <c r="I20" s="13">
        <v>43617</v>
      </c>
    </row>
    <row r="21" spans="1:9" ht="36">
      <c r="A21" s="6"/>
      <c r="B21" s="17" t="s">
        <v>42</v>
      </c>
      <c r="C21" s="9" t="s">
        <v>28</v>
      </c>
      <c r="D21" s="9" t="s">
        <v>11</v>
      </c>
      <c r="E21" s="9" t="s">
        <v>12</v>
      </c>
      <c r="F21" s="9" t="s">
        <v>13</v>
      </c>
      <c r="G21" s="9" t="s">
        <v>39</v>
      </c>
      <c r="H21" s="9">
        <v>2015</v>
      </c>
      <c r="I21" s="13">
        <v>43617</v>
      </c>
    </row>
    <row r="22" spans="1:9" ht="36">
      <c r="A22" s="6"/>
      <c r="B22" s="17" t="s">
        <v>43</v>
      </c>
      <c r="C22" s="9" t="s">
        <v>28</v>
      </c>
      <c r="D22" s="9" t="s">
        <v>11</v>
      </c>
      <c r="E22" s="9" t="s">
        <v>12</v>
      </c>
      <c r="F22" s="9" t="s">
        <v>13</v>
      </c>
      <c r="G22" s="9" t="s">
        <v>39</v>
      </c>
      <c r="H22" s="9">
        <v>2015</v>
      </c>
      <c r="I22" s="13">
        <v>43617</v>
      </c>
    </row>
    <row r="23" spans="1:9" ht="71.849999999999994" customHeight="1">
      <c r="A23" s="6" t="s">
        <v>44</v>
      </c>
      <c r="B23" s="17" t="s">
        <v>38</v>
      </c>
      <c r="C23" s="9" t="s">
        <v>28</v>
      </c>
      <c r="D23" s="9" t="s">
        <v>11</v>
      </c>
      <c r="E23" s="9" t="s">
        <v>12</v>
      </c>
      <c r="F23" s="9" t="s">
        <v>13</v>
      </c>
      <c r="G23" s="9" t="s">
        <v>39</v>
      </c>
      <c r="H23" s="9">
        <v>2015</v>
      </c>
      <c r="I23" s="13">
        <v>43617</v>
      </c>
    </row>
    <row r="24" spans="1:9" ht="36">
      <c r="A24" s="6"/>
      <c r="B24" s="17" t="s">
        <v>40</v>
      </c>
      <c r="C24" s="9" t="s">
        <v>28</v>
      </c>
      <c r="D24" s="9" t="s">
        <v>11</v>
      </c>
      <c r="E24" s="9" t="s">
        <v>12</v>
      </c>
      <c r="F24" s="9" t="s">
        <v>13</v>
      </c>
      <c r="G24" s="9" t="s">
        <v>39</v>
      </c>
      <c r="H24" s="9">
        <v>2015</v>
      </c>
      <c r="I24" s="13">
        <v>43617</v>
      </c>
    </row>
    <row r="25" spans="1:9" ht="36">
      <c r="A25" s="6"/>
      <c r="B25" s="17" t="s">
        <v>41</v>
      </c>
      <c r="C25" s="9" t="s">
        <v>28</v>
      </c>
      <c r="D25" s="9" t="s">
        <v>11</v>
      </c>
      <c r="E25" s="9" t="s">
        <v>12</v>
      </c>
      <c r="F25" s="9" t="s">
        <v>13</v>
      </c>
      <c r="G25" s="9" t="s">
        <v>39</v>
      </c>
      <c r="H25" s="9">
        <v>2015</v>
      </c>
      <c r="I25" s="13">
        <v>43617</v>
      </c>
    </row>
    <row r="26" spans="1:9" ht="36">
      <c r="A26" s="6"/>
      <c r="B26" s="17" t="s">
        <v>42</v>
      </c>
      <c r="C26" s="9" t="s">
        <v>28</v>
      </c>
      <c r="D26" s="9" t="s">
        <v>11</v>
      </c>
      <c r="E26" s="9" t="s">
        <v>12</v>
      </c>
      <c r="F26" s="9" t="s">
        <v>13</v>
      </c>
      <c r="G26" s="9" t="s">
        <v>39</v>
      </c>
      <c r="H26" s="9">
        <v>2015</v>
      </c>
      <c r="I26" s="13">
        <v>43617</v>
      </c>
    </row>
    <row r="27" spans="1:9" ht="36">
      <c r="A27" s="6"/>
      <c r="B27" s="17" t="s">
        <v>43</v>
      </c>
      <c r="C27" s="9" t="s">
        <v>28</v>
      </c>
      <c r="D27" s="9" t="s">
        <v>11</v>
      </c>
      <c r="E27" s="9" t="s">
        <v>12</v>
      </c>
      <c r="F27" s="9" t="s">
        <v>13</v>
      </c>
      <c r="G27" s="9" t="s">
        <v>39</v>
      </c>
      <c r="H27" s="9">
        <v>2015</v>
      </c>
      <c r="I27" s="13">
        <v>43617</v>
      </c>
    </row>
    <row r="28" spans="1:9" ht="71.849999999999994" customHeight="1">
      <c r="A28" s="6" t="s">
        <v>45</v>
      </c>
      <c r="B28" s="18" t="s">
        <v>38</v>
      </c>
      <c r="C28" s="9" t="s">
        <v>28</v>
      </c>
      <c r="D28" s="9" t="s">
        <v>11</v>
      </c>
      <c r="E28" s="9" t="s">
        <v>12</v>
      </c>
      <c r="F28" s="9" t="s">
        <v>13</v>
      </c>
      <c r="G28" s="9" t="s">
        <v>39</v>
      </c>
      <c r="H28" s="9">
        <v>2015</v>
      </c>
      <c r="I28" s="13">
        <v>43617</v>
      </c>
    </row>
    <row r="29" spans="1:9" ht="36">
      <c r="A29" s="6"/>
      <c r="B29" s="18" t="s">
        <v>40</v>
      </c>
      <c r="C29" s="9" t="s">
        <v>28</v>
      </c>
      <c r="D29" s="9" t="s">
        <v>11</v>
      </c>
      <c r="E29" s="9" t="s">
        <v>12</v>
      </c>
      <c r="F29" s="9" t="s">
        <v>13</v>
      </c>
      <c r="G29" s="9" t="s">
        <v>39</v>
      </c>
      <c r="H29" s="9">
        <v>2015</v>
      </c>
      <c r="I29" s="13">
        <v>43617</v>
      </c>
    </row>
    <row r="30" spans="1:9" ht="36">
      <c r="A30" s="6"/>
      <c r="B30" s="18" t="s">
        <v>41</v>
      </c>
      <c r="C30" s="9" t="s">
        <v>28</v>
      </c>
      <c r="D30" s="9" t="s">
        <v>11</v>
      </c>
      <c r="E30" s="9" t="s">
        <v>12</v>
      </c>
      <c r="F30" s="9" t="s">
        <v>13</v>
      </c>
      <c r="G30" s="9" t="s">
        <v>39</v>
      </c>
      <c r="H30" s="9">
        <v>2015</v>
      </c>
      <c r="I30" s="13">
        <v>43617</v>
      </c>
    </row>
    <row r="31" spans="1:9" ht="36">
      <c r="A31" s="6"/>
      <c r="B31" s="18" t="s">
        <v>42</v>
      </c>
      <c r="C31" s="9" t="s">
        <v>28</v>
      </c>
      <c r="D31" s="9" t="s">
        <v>11</v>
      </c>
      <c r="E31" s="9" t="s">
        <v>12</v>
      </c>
      <c r="F31" s="9" t="s">
        <v>13</v>
      </c>
      <c r="G31" s="9" t="s">
        <v>39</v>
      </c>
      <c r="H31" s="9">
        <v>2015</v>
      </c>
      <c r="I31" s="13">
        <v>43617</v>
      </c>
    </row>
    <row r="32" spans="1:9" ht="36">
      <c r="A32" s="6"/>
      <c r="B32" s="18" t="s">
        <v>43</v>
      </c>
      <c r="C32" s="9" t="s">
        <v>28</v>
      </c>
      <c r="D32" s="9" t="s">
        <v>11</v>
      </c>
      <c r="E32" s="9" t="s">
        <v>12</v>
      </c>
      <c r="F32" s="9" t="s">
        <v>13</v>
      </c>
      <c r="G32" s="9" t="s">
        <v>39</v>
      </c>
      <c r="H32" s="9">
        <v>2015</v>
      </c>
      <c r="I32" s="13">
        <v>43617</v>
      </c>
    </row>
    <row r="33" spans="1:9" ht="71.849999999999994" customHeight="1">
      <c r="A33" s="6" t="s">
        <v>44</v>
      </c>
      <c r="B33" s="18" t="s">
        <v>38</v>
      </c>
      <c r="C33" s="9" t="s">
        <v>28</v>
      </c>
      <c r="D33" s="9" t="s">
        <v>11</v>
      </c>
      <c r="E33" s="9" t="s">
        <v>12</v>
      </c>
      <c r="F33" s="9" t="s">
        <v>13</v>
      </c>
      <c r="G33" s="9" t="s">
        <v>39</v>
      </c>
      <c r="H33" s="9">
        <v>2015</v>
      </c>
      <c r="I33" s="13">
        <v>43617</v>
      </c>
    </row>
    <row r="34" spans="1:9" ht="36">
      <c r="A34" s="6"/>
      <c r="B34" s="18" t="s">
        <v>40</v>
      </c>
      <c r="C34" s="9" t="s">
        <v>28</v>
      </c>
      <c r="D34" s="9" t="s">
        <v>11</v>
      </c>
      <c r="E34" s="9" t="s">
        <v>12</v>
      </c>
      <c r="F34" s="9" t="s">
        <v>13</v>
      </c>
      <c r="G34" s="9" t="s">
        <v>39</v>
      </c>
      <c r="H34" s="9">
        <v>2015</v>
      </c>
      <c r="I34" s="13">
        <v>43617</v>
      </c>
    </row>
    <row r="35" spans="1:9" ht="36">
      <c r="A35" s="6"/>
      <c r="B35" s="18" t="s">
        <v>41</v>
      </c>
      <c r="C35" s="9" t="s">
        <v>28</v>
      </c>
      <c r="D35" s="9" t="s">
        <v>11</v>
      </c>
      <c r="E35" s="9" t="s">
        <v>12</v>
      </c>
      <c r="F35" s="9" t="s">
        <v>13</v>
      </c>
      <c r="G35" s="9" t="s">
        <v>39</v>
      </c>
      <c r="H35" s="9">
        <v>2015</v>
      </c>
      <c r="I35" s="13">
        <v>43617</v>
      </c>
    </row>
    <row r="36" spans="1:9" ht="36">
      <c r="A36" s="6"/>
      <c r="B36" s="18" t="s">
        <v>42</v>
      </c>
      <c r="C36" s="9" t="s">
        <v>28</v>
      </c>
      <c r="D36" s="9" t="s">
        <v>11</v>
      </c>
      <c r="E36" s="9" t="s">
        <v>12</v>
      </c>
      <c r="F36" s="9" t="s">
        <v>13</v>
      </c>
      <c r="G36" s="9" t="s">
        <v>39</v>
      </c>
      <c r="H36" s="9">
        <v>2015</v>
      </c>
      <c r="I36" s="13">
        <v>43617</v>
      </c>
    </row>
    <row r="37" spans="1:9" ht="36">
      <c r="A37" s="6"/>
      <c r="B37" s="18" t="s">
        <v>43</v>
      </c>
      <c r="C37" s="9" t="s">
        <v>28</v>
      </c>
      <c r="D37" s="9" t="s">
        <v>11</v>
      </c>
      <c r="E37" s="9" t="s">
        <v>12</v>
      </c>
      <c r="F37" s="9" t="s">
        <v>13</v>
      </c>
      <c r="G37" s="9" t="s">
        <v>39</v>
      </c>
      <c r="H37" s="9">
        <v>2015</v>
      </c>
      <c r="I37" s="13">
        <v>43617</v>
      </c>
    </row>
    <row r="38" spans="1:9">
      <c r="A38" s="19"/>
      <c r="B38" s="19"/>
    </row>
    <row r="39" spans="1:9" ht="53.85" customHeight="1">
      <c r="A39" s="6" t="s">
        <v>46</v>
      </c>
      <c r="B39" s="14" t="s">
        <v>47</v>
      </c>
      <c r="C39" s="9" t="s">
        <v>48</v>
      </c>
      <c r="D39" s="9" t="s">
        <v>49</v>
      </c>
      <c r="E39" s="9" t="s">
        <v>50</v>
      </c>
      <c r="F39" s="9" t="s">
        <v>50</v>
      </c>
      <c r="G39" s="9" t="s">
        <v>51</v>
      </c>
      <c r="H39" s="9">
        <v>2015</v>
      </c>
      <c r="I39" s="9" t="s">
        <v>50</v>
      </c>
    </row>
    <row r="40" spans="1:9" ht="48">
      <c r="A40" s="6"/>
      <c r="B40" s="14" t="s">
        <v>52</v>
      </c>
      <c r="C40" s="9" t="s">
        <v>48</v>
      </c>
      <c r="D40" s="9" t="s">
        <v>49</v>
      </c>
      <c r="E40" s="9" t="s">
        <v>50</v>
      </c>
      <c r="F40" s="9" t="s">
        <v>50</v>
      </c>
      <c r="G40" s="9" t="s">
        <v>51</v>
      </c>
      <c r="H40" s="9">
        <v>2015</v>
      </c>
      <c r="I40" s="9" t="s">
        <v>50</v>
      </c>
    </row>
    <row r="41" spans="1:9" ht="36">
      <c r="A41" s="6"/>
      <c r="B41" s="14" t="s">
        <v>53</v>
      </c>
      <c r="C41" s="9" t="s">
        <v>48</v>
      </c>
      <c r="D41" s="9" t="s">
        <v>49</v>
      </c>
      <c r="E41" s="9" t="s">
        <v>50</v>
      </c>
      <c r="F41" s="9" t="s">
        <v>50</v>
      </c>
      <c r="G41" s="9" t="s">
        <v>54</v>
      </c>
      <c r="H41" s="9">
        <v>2015</v>
      </c>
      <c r="I41" s="9" t="s">
        <v>50</v>
      </c>
    </row>
    <row r="42" spans="1:9">
      <c r="A42" s="19"/>
      <c r="B42" s="19"/>
    </row>
    <row r="43" spans="1:9" ht="53.85" customHeight="1">
      <c r="A43" s="6" t="s">
        <v>55</v>
      </c>
      <c r="B43" s="14" t="s">
        <v>47</v>
      </c>
      <c r="C43" s="9" t="s">
        <v>48</v>
      </c>
      <c r="D43" s="9" t="s">
        <v>49</v>
      </c>
      <c r="E43" s="9" t="s">
        <v>50</v>
      </c>
      <c r="F43" s="9" t="s">
        <v>50</v>
      </c>
      <c r="G43" s="9" t="s">
        <v>51</v>
      </c>
      <c r="H43" s="9">
        <v>2015</v>
      </c>
      <c r="I43" s="9" t="s">
        <v>50</v>
      </c>
    </row>
    <row r="44" spans="1:9" ht="48">
      <c r="A44" s="6"/>
      <c r="B44" s="14" t="s">
        <v>52</v>
      </c>
      <c r="C44" s="9" t="s">
        <v>48</v>
      </c>
      <c r="D44" s="9" t="s">
        <v>49</v>
      </c>
      <c r="E44" s="9" t="s">
        <v>50</v>
      </c>
      <c r="F44" s="9" t="s">
        <v>50</v>
      </c>
      <c r="G44" s="9" t="s">
        <v>51</v>
      </c>
      <c r="H44" s="9">
        <v>2015</v>
      </c>
      <c r="I44" s="9" t="s">
        <v>50</v>
      </c>
    </row>
    <row r="45" spans="1:9" ht="36">
      <c r="A45" s="6"/>
      <c r="B45" s="14" t="s">
        <v>53</v>
      </c>
      <c r="C45" s="9" t="s">
        <v>48</v>
      </c>
      <c r="D45" s="9" t="s">
        <v>49</v>
      </c>
      <c r="E45" s="9" t="s">
        <v>50</v>
      </c>
      <c r="F45" s="9" t="s">
        <v>50</v>
      </c>
      <c r="G45" s="9" t="s">
        <v>54</v>
      </c>
      <c r="H45" s="9">
        <v>2015</v>
      </c>
      <c r="I45" s="9" t="s">
        <v>50</v>
      </c>
    </row>
    <row r="46" spans="1:9">
      <c r="A46" s="19"/>
      <c r="B46" s="19"/>
    </row>
    <row r="47" spans="1:9" ht="51.75" customHeight="1">
      <c r="A47" s="6" t="s">
        <v>46</v>
      </c>
      <c r="B47" s="14" t="s">
        <v>56</v>
      </c>
      <c r="C47" s="9" t="s">
        <v>57</v>
      </c>
      <c r="D47" s="9" t="s">
        <v>49</v>
      </c>
      <c r="E47" s="9" t="s">
        <v>50</v>
      </c>
      <c r="F47" s="9" t="s">
        <v>50</v>
      </c>
      <c r="G47" s="9" t="s">
        <v>58</v>
      </c>
      <c r="H47" s="9">
        <v>2015</v>
      </c>
      <c r="I47" s="9" t="s">
        <v>50</v>
      </c>
    </row>
    <row r="48" spans="1:9" ht="75">
      <c r="A48" s="6"/>
      <c r="B48" s="14" t="s">
        <v>59</v>
      </c>
      <c r="C48" s="9" t="s">
        <v>60</v>
      </c>
      <c r="D48" s="9" t="s">
        <v>61</v>
      </c>
      <c r="E48" s="9" t="s">
        <v>50</v>
      </c>
      <c r="F48" s="20" t="s">
        <v>62</v>
      </c>
      <c r="G48" s="9" t="s">
        <v>50</v>
      </c>
      <c r="H48" s="9">
        <v>2019</v>
      </c>
      <c r="I48" s="13">
        <v>43647</v>
      </c>
    </row>
    <row r="49" spans="1:9" ht="36">
      <c r="A49" s="6"/>
      <c r="B49" s="14" t="s">
        <v>63</v>
      </c>
      <c r="C49" s="9" t="s">
        <v>57</v>
      </c>
      <c r="D49" s="9" t="s">
        <v>49</v>
      </c>
      <c r="E49" s="9" t="s">
        <v>50</v>
      </c>
      <c r="F49" s="9" t="s">
        <v>50</v>
      </c>
      <c r="G49" s="9" t="s">
        <v>64</v>
      </c>
      <c r="H49" s="9">
        <v>2015</v>
      </c>
      <c r="I49" s="13">
        <v>43647</v>
      </c>
    </row>
    <row r="50" spans="1:9">
      <c r="A50" s="19"/>
      <c r="B50" s="19"/>
    </row>
    <row r="51" spans="1:9" ht="51.75" customHeight="1">
      <c r="A51" s="6" t="s">
        <v>55</v>
      </c>
      <c r="B51" s="14" t="s">
        <v>56</v>
      </c>
      <c r="C51" s="9" t="s">
        <v>57</v>
      </c>
      <c r="D51" s="9" t="s">
        <v>49</v>
      </c>
      <c r="E51" s="9" t="s">
        <v>50</v>
      </c>
      <c r="F51" s="9" t="s">
        <v>50</v>
      </c>
      <c r="G51" s="9" t="s">
        <v>58</v>
      </c>
      <c r="H51" s="9">
        <v>2015</v>
      </c>
      <c r="I51" s="9" t="s">
        <v>50</v>
      </c>
    </row>
    <row r="52" spans="1:9" ht="72">
      <c r="A52" s="6"/>
      <c r="B52" s="14" t="s">
        <v>59</v>
      </c>
      <c r="C52" s="9" t="s">
        <v>60</v>
      </c>
      <c r="D52" s="9" t="s">
        <v>65</v>
      </c>
      <c r="E52" s="9" t="s">
        <v>50</v>
      </c>
      <c r="F52" s="9" t="s">
        <v>66</v>
      </c>
      <c r="G52" s="9" t="s">
        <v>50</v>
      </c>
      <c r="H52" s="9">
        <v>2018</v>
      </c>
      <c r="I52" s="13">
        <v>43647</v>
      </c>
    </row>
    <row r="53" spans="1:9" ht="36">
      <c r="A53" s="6"/>
      <c r="B53" s="14" t="s">
        <v>63</v>
      </c>
      <c r="C53" s="9" t="s">
        <v>57</v>
      </c>
      <c r="D53" s="9" t="s">
        <v>49</v>
      </c>
      <c r="E53" s="9" t="s">
        <v>50</v>
      </c>
      <c r="F53" s="9" t="s">
        <v>50</v>
      </c>
      <c r="G53" s="9" t="s">
        <v>64</v>
      </c>
      <c r="H53" s="9">
        <v>2015</v>
      </c>
      <c r="I53" s="13">
        <v>43647</v>
      </c>
    </row>
    <row r="54" spans="1:9">
      <c r="A54" s="19"/>
      <c r="B54" s="19"/>
    </row>
    <row r="55" spans="1:9" ht="43.7" customHeight="1">
      <c r="A55" s="6" t="s">
        <v>46</v>
      </c>
      <c r="B55" s="14" t="s">
        <v>67</v>
      </c>
      <c r="C55" s="9" t="s">
        <v>68</v>
      </c>
      <c r="D55" s="9" t="s">
        <v>69</v>
      </c>
      <c r="E55" s="9" t="s">
        <v>50</v>
      </c>
      <c r="F55" s="9" t="s">
        <v>50</v>
      </c>
      <c r="G55" s="9" t="s">
        <v>70</v>
      </c>
      <c r="H55" s="9">
        <v>2018</v>
      </c>
      <c r="I55" s="9" t="s">
        <v>50</v>
      </c>
    </row>
    <row r="56" spans="1:9" ht="72">
      <c r="A56" s="6"/>
      <c r="B56" s="14" t="s">
        <v>71</v>
      </c>
      <c r="C56" s="9" t="s">
        <v>63</v>
      </c>
      <c r="D56" s="9" t="s">
        <v>49</v>
      </c>
      <c r="E56" s="9" t="s">
        <v>50</v>
      </c>
      <c r="F56" s="9" t="s">
        <v>50</v>
      </c>
      <c r="G56" s="9" t="s">
        <v>72</v>
      </c>
      <c r="H56" s="9">
        <v>2018</v>
      </c>
      <c r="I56" s="9" t="s">
        <v>50</v>
      </c>
    </row>
    <row r="57" spans="1:9">
      <c r="A57" s="19"/>
      <c r="B57" s="19"/>
    </row>
    <row r="58" spans="1:9" ht="43.7" customHeight="1">
      <c r="A58" s="6" t="s">
        <v>55</v>
      </c>
      <c r="B58" s="14" t="s">
        <v>67</v>
      </c>
      <c r="C58" s="9" t="s">
        <v>68</v>
      </c>
      <c r="D58" s="9" t="s">
        <v>69</v>
      </c>
      <c r="E58" s="9" t="s">
        <v>50</v>
      </c>
      <c r="F58" s="9" t="s">
        <v>50</v>
      </c>
      <c r="G58" s="9" t="s">
        <v>70</v>
      </c>
      <c r="H58" s="9">
        <v>2018</v>
      </c>
      <c r="I58" s="9" t="s">
        <v>50</v>
      </c>
    </row>
    <row r="59" spans="1:9" ht="72">
      <c r="A59" s="6"/>
      <c r="B59" s="14" t="s">
        <v>71</v>
      </c>
      <c r="C59" s="9" t="s">
        <v>63</v>
      </c>
      <c r="D59" s="9" t="s">
        <v>49</v>
      </c>
      <c r="E59" s="9" t="s">
        <v>50</v>
      </c>
      <c r="F59" s="9" t="s">
        <v>50</v>
      </c>
      <c r="G59" s="9" t="s">
        <v>72</v>
      </c>
      <c r="H59" s="9">
        <v>2018</v>
      </c>
      <c r="I59" s="9" t="s">
        <v>50</v>
      </c>
    </row>
    <row r="60" spans="1:9">
      <c r="A60" s="19"/>
      <c r="B60" s="19"/>
    </row>
    <row r="61" spans="1:9" ht="32.85" customHeight="1">
      <c r="A61" s="6" t="s">
        <v>46</v>
      </c>
      <c r="B61" s="14" t="s">
        <v>73</v>
      </c>
      <c r="C61" s="9" t="s">
        <v>74</v>
      </c>
      <c r="D61" s="9" t="s">
        <v>75</v>
      </c>
      <c r="E61" s="9" t="s">
        <v>76</v>
      </c>
      <c r="F61" s="9" t="s">
        <v>77</v>
      </c>
      <c r="G61" s="9" t="s">
        <v>50</v>
      </c>
      <c r="H61" s="9" t="s">
        <v>78</v>
      </c>
      <c r="I61" s="13">
        <v>43647</v>
      </c>
    </row>
    <row r="62" spans="1:9" ht="24">
      <c r="A62" s="6"/>
      <c r="B62" s="14" t="s">
        <v>79</v>
      </c>
      <c r="C62" s="9" t="s">
        <v>74</v>
      </c>
      <c r="D62" s="9" t="s">
        <v>49</v>
      </c>
      <c r="E62" s="9" t="s">
        <v>50</v>
      </c>
      <c r="F62" s="9" t="s">
        <v>50</v>
      </c>
      <c r="G62" s="9" t="s">
        <v>80</v>
      </c>
      <c r="H62" s="9" t="s">
        <v>78</v>
      </c>
      <c r="I62" s="9" t="s">
        <v>50</v>
      </c>
    </row>
    <row r="63" spans="1:9" ht="48">
      <c r="A63" s="6"/>
      <c r="B63" s="14" t="s">
        <v>81</v>
      </c>
      <c r="C63" s="9" t="s">
        <v>74</v>
      </c>
      <c r="D63" s="9" t="s">
        <v>49</v>
      </c>
      <c r="E63" s="9" t="s">
        <v>50</v>
      </c>
      <c r="F63" s="9" t="s">
        <v>50</v>
      </c>
      <c r="G63" s="9" t="s">
        <v>82</v>
      </c>
      <c r="H63" s="9" t="s">
        <v>78</v>
      </c>
      <c r="I63" s="9" t="s">
        <v>50</v>
      </c>
    </row>
    <row r="64" spans="1:9">
      <c r="A64" s="19"/>
      <c r="B64" s="19"/>
    </row>
    <row r="65" spans="1:9" ht="43.7" customHeight="1">
      <c r="A65" s="6" t="s">
        <v>55</v>
      </c>
      <c r="B65" s="14" t="s">
        <v>83</v>
      </c>
      <c r="C65" s="9" t="s">
        <v>74</v>
      </c>
      <c r="D65" s="9" t="s">
        <v>11</v>
      </c>
      <c r="E65" s="9" t="s">
        <v>84</v>
      </c>
      <c r="F65" s="9" t="s">
        <v>13</v>
      </c>
      <c r="G65" s="9" t="s">
        <v>85</v>
      </c>
      <c r="H65" s="9" t="s">
        <v>78</v>
      </c>
      <c r="I65" s="9" t="s">
        <v>50</v>
      </c>
    </row>
    <row r="66" spans="1:9" ht="35.85" customHeight="1">
      <c r="A66" s="6"/>
      <c r="B66" s="14" t="s">
        <v>86</v>
      </c>
      <c r="C66" s="9" t="s">
        <v>74</v>
      </c>
      <c r="D66" s="9" t="s">
        <v>49</v>
      </c>
      <c r="E66" s="9" t="s">
        <v>50</v>
      </c>
      <c r="F66" s="9" t="s">
        <v>50</v>
      </c>
      <c r="G66" s="9" t="s">
        <v>87</v>
      </c>
      <c r="H66" s="9" t="s">
        <v>78</v>
      </c>
      <c r="I66" s="9" t="s">
        <v>50</v>
      </c>
    </row>
    <row r="67" spans="1:9" ht="48">
      <c r="A67" s="6"/>
      <c r="B67" s="14" t="s">
        <v>81</v>
      </c>
      <c r="C67" s="9" t="s">
        <v>74</v>
      </c>
      <c r="D67" s="9" t="s">
        <v>49</v>
      </c>
      <c r="E67" s="9" t="s">
        <v>50</v>
      </c>
      <c r="F67" s="9" t="s">
        <v>50</v>
      </c>
      <c r="G67" s="9" t="s">
        <v>82</v>
      </c>
      <c r="H67" s="9" t="s">
        <v>78</v>
      </c>
      <c r="I67" s="9" t="s">
        <v>50</v>
      </c>
    </row>
    <row r="68" spans="1:9">
      <c r="A68" s="19"/>
      <c r="B68" s="19"/>
    </row>
    <row r="69" spans="1:9" ht="64.7" customHeight="1">
      <c r="A69" s="6" t="s">
        <v>46</v>
      </c>
      <c r="B69" s="14" t="s">
        <v>88</v>
      </c>
      <c r="C69" s="9" t="s">
        <v>57</v>
      </c>
      <c r="D69" s="9" t="s">
        <v>49</v>
      </c>
      <c r="E69" s="9" t="s">
        <v>50</v>
      </c>
      <c r="F69" s="9" t="s">
        <v>50</v>
      </c>
      <c r="G69" s="9" t="s">
        <v>89</v>
      </c>
      <c r="H69" s="9">
        <v>2015</v>
      </c>
      <c r="I69" s="9" t="s">
        <v>50</v>
      </c>
    </row>
    <row r="70" spans="1:9" ht="36">
      <c r="A70" s="6"/>
      <c r="B70" s="14" t="s">
        <v>90</v>
      </c>
      <c r="C70" s="9" t="s">
        <v>74</v>
      </c>
      <c r="D70" s="9" t="s">
        <v>49</v>
      </c>
      <c r="E70" s="9" t="s">
        <v>50</v>
      </c>
      <c r="F70" s="9" t="s">
        <v>50</v>
      </c>
      <c r="G70" s="9" t="s">
        <v>91</v>
      </c>
      <c r="H70" s="9">
        <v>2015</v>
      </c>
      <c r="I70" s="9" t="s">
        <v>50</v>
      </c>
    </row>
    <row r="71" spans="1:9">
      <c r="A71" s="19"/>
      <c r="B71" s="19"/>
    </row>
    <row r="72" spans="1:9" ht="64.7" customHeight="1">
      <c r="A72" s="6" t="s">
        <v>55</v>
      </c>
      <c r="B72" s="14" t="s">
        <v>88</v>
      </c>
      <c r="C72" s="9" t="s">
        <v>57</v>
      </c>
      <c r="D72" s="9" t="s">
        <v>49</v>
      </c>
      <c r="E72" s="9" t="s">
        <v>50</v>
      </c>
      <c r="F72" s="9" t="s">
        <v>50</v>
      </c>
      <c r="G72" s="9" t="s">
        <v>89</v>
      </c>
      <c r="H72" s="9">
        <v>2015</v>
      </c>
      <c r="I72" s="9" t="s">
        <v>50</v>
      </c>
    </row>
    <row r="73" spans="1:9" ht="36">
      <c r="A73" s="6"/>
      <c r="B73" s="14" t="s">
        <v>90</v>
      </c>
      <c r="C73" s="9" t="s">
        <v>74</v>
      </c>
      <c r="D73" s="9" t="s">
        <v>49</v>
      </c>
      <c r="E73" s="9" t="s">
        <v>50</v>
      </c>
      <c r="F73" s="9" t="s">
        <v>50</v>
      </c>
      <c r="G73" s="9" t="s">
        <v>91</v>
      </c>
      <c r="H73" s="9">
        <v>2015</v>
      </c>
      <c r="I73" s="9" t="s">
        <v>50</v>
      </c>
    </row>
  </sheetData>
  <mergeCells count="18">
    <mergeCell ref="A65:A67"/>
    <mergeCell ref="A69:A70"/>
    <mergeCell ref="A72:A73"/>
    <mergeCell ref="A47:A49"/>
    <mergeCell ref="A51:A53"/>
    <mergeCell ref="A55:A56"/>
    <mergeCell ref="A58:A59"/>
    <mergeCell ref="A61:A63"/>
    <mergeCell ref="A23:A27"/>
    <mergeCell ref="A28:A32"/>
    <mergeCell ref="A33:A37"/>
    <mergeCell ref="A39:A41"/>
    <mergeCell ref="A43:A45"/>
    <mergeCell ref="A1:B1"/>
    <mergeCell ref="A2:A4"/>
    <mergeCell ref="A5:A10"/>
    <mergeCell ref="A11:A16"/>
    <mergeCell ref="A18:A22"/>
  </mergeCells>
  <hyperlinks>
    <hyperlink ref="F48" r:id="rId1"/>
  </hyperlink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N36"/>
  <sheetViews>
    <sheetView zoomScale="65" zoomScaleNormal="65" workbookViewId="0">
      <selection activeCell="L4" sqref="L4"/>
    </sheetView>
  </sheetViews>
  <sheetFormatPr defaultColWidth="10.6640625" defaultRowHeight="15"/>
  <cols>
    <col min="1" max="1" width="16.33203125" style="21" customWidth="1"/>
    <col min="2" max="2" width="24.21875" style="21" customWidth="1"/>
    <col min="3" max="3" width="11.109375" style="21" customWidth="1"/>
    <col min="4" max="5" width="12" style="21" customWidth="1"/>
    <col min="6" max="8" width="10.6640625" style="21"/>
    <col min="9" max="9" width="13.109375" style="21" customWidth="1"/>
    <col min="10" max="10" width="18.109375" style="21" customWidth="1"/>
    <col min="11" max="11" width="15.33203125" style="21" customWidth="1"/>
    <col min="12" max="12" width="18.109375" style="21" customWidth="1"/>
    <col min="13" max="13" width="16.88671875" style="21" customWidth="1"/>
    <col min="14" max="14" width="12.88671875" style="21" customWidth="1"/>
    <col min="15" max="15" width="8.33203125" style="21" customWidth="1"/>
    <col min="16" max="16" width="12.44140625" style="21" customWidth="1"/>
    <col min="17" max="17" width="12.33203125" style="21" customWidth="1"/>
    <col min="18" max="18" width="15.5546875" style="21" customWidth="1"/>
    <col min="19" max="19" width="11.109375" style="21" customWidth="1"/>
    <col min="20" max="21" width="8.88671875" style="21" customWidth="1"/>
    <col min="22" max="22" width="9.6640625" style="21" customWidth="1"/>
    <col min="23" max="23" width="9.5546875" style="21" customWidth="1"/>
    <col min="24" max="24" width="8.109375" style="21" customWidth="1"/>
    <col min="25" max="26" width="8.88671875" style="21" customWidth="1"/>
    <col min="27" max="27" width="9.6640625" style="21" customWidth="1"/>
    <col min="28" max="28" width="9.5546875" style="21" customWidth="1"/>
    <col min="29" max="29" width="10.6640625" style="21"/>
    <col min="30" max="30" width="14.109375" style="21" customWidth="1"/>
    <col min="31" max="31" width="13.109375" style="21" customWidth="1"/>
    <col min="32" max="32" width="14.88671875" style="21" customWidth="1"/>
    <col min="33" max="33" width="9.21875" style="21" customWidth="1"/>
    <col min="34" max="34" width="14.109375" style="21" customWidth="1"/>
    <col min="35" max="35" width="8.44140625" style="21" customWidth="1"/>
    <col min="36" max="36" width="14.44140625" style="21" customWidth="1"/>
    <col min="37" max="37" width="18.5546875" style="21" customWidth="1"/>
    <col min="38" max="38" width="9.88671875" style="21" customWidth="1"/>
    <col min="39" max="39" width="3.88671875" style="21" customWidth="1"/>
    <col min="40" max="40" width="14.109375" style="21" customWidth="1"/>
    <col min="41" max="41" width="13.109375" style="21" customWidth="1"/>
    <col min="42" max="42" width="14.88671875" style="21" customWidth="1"/>
    <col min="43" max="43" width="3.5546875" style="21" customWidth="1"/>
    <col min="44" max="44" width="14.109375" style="21" customWidth="1"/>
    <col min="45" max="45" width="13.109375" style="21" customWidth="1"/>
    <col min="46" max="46" width="14.88671875" style="21" customWidth="1"/>
    <col min="47" max="47" width="3.5546875" style="21" customWidth="1"/>
    <col min="48" max="48" width="14" style="21" customWidth="1"/>
    <col min="49" max="49" width="13.6640625" style="21" customWidth="1"/>
    <col min="50" max="50" width="14.109375" style="21" customWidth="1"/>
    <col min="51" max="51" width="3.5546875" style="21" customWidth="1"/>
    <col min="52" max="52" width="14" style="21" customWidth="1"/>
    <col min="53" max="53" width="13.6640625" style="21" customWidth="1"/>
    <col min="54" max="54" width="14.109375" style="21" customWidth="1"/>
    <col min="55" max="55" width="3.5546875" style="21" customWidth="1"/>
    <col min="56" max="56" width="14.44140625" style="21" customWidth="1"/>
    <col min="57" max="57" width="18.5546875" style="21" customWidth="1"/>
    <col min="58" max="58" width="3.5546875" style="21" customWidth="1"/>
    <col min="59" max="59" width="14.44140625" style="21" customWidth="1"/>
    <col min="60" max="60" width="18.5546875" style="21" customWidth="1"/>
    <col min="61" max="61" width="3.44140625" style="21" customWidth="1"/>
    <col min="62" max="62" width="11" style="21" customWidth="1"/>
    <col min="63" max="63" width="9.6640625" style="21" customWidth="1"/>
    <col min="64" max="64" width="17.5546875" style="21" customWidth="1"/>
    <col min="65" max="65" width="2" style="21" customWidth="1"/>
    <col min="66" max="66" width="11" style="21" customWidth="1"/>
    <col min="67" max="67" width="10.6640625" style="21"/>
    <col min="68" max="68" width="17.5546875" style="21" customWidth="1"/>
    <col min="69" max="69" width="6" style="21" customWidth="1"/>
    <col min="70" max="71" width="10.6640625" style="21"/>
    <col min="72" max="72" width="2.33203125" style="21" customWidth="1"/>
    <col min="73" max="74" width="10.6640625" style="21"/>
    <col min="75" max="75" width="5.5546875" style="21" customWidth="1"/>
    <col min="76" max="1002" width="10.6640625" style="21"/>
    <col min="1003" max="1025" width="8.33203125" customWidth="1"/>
  </cols>
  <sheetData>
    <row r="1" spans="1:77">
      <c r="S1" s="5" t="s">
        <v>92</v>
      </c>
      <c r="T1" s="5"/>
      <c r="U1" s="5"/>
      <c r="V1" s="5"/>
      <c r="W1" s="5"/>
      <c r="X1" s="5" t="s">
        <v>92</v>
      </c>
      <c r="Y1" s="5"/>
      <c r="Z1" s="5"/>
      <c r="AA1" s="5"/>
      <c r="AB1" s="5"/>
      <c r="AC1" s="5" t="s">
        <v>92</v>
      </c>
      <c r="AD1" s="5"/>
      <c r="AE1" s="5"/>
      <c r="AF1" s="5"/>
      <c r="AG1" s="5"/>
      <c r="AH1" s="5" t="s">
        <v>92</v>
      </c>
      <c r="AI1" s="5"/>
      <c r="AJ1" s="5"/>
      <c r="AK1" s="5"/>
      <c r="AL1" s="5"/>
    </row>
    <row r="2" spans="1:77" ht="24" customHeight="1">
      <c r="S2" s="21">
        <v>7.5</v>
      </c>
      <c r="T2" s="21">
        <v>22.5</v>
      </c>
      <c r="U2" s="21">
        <v>45</v>
      </c>
      <c r="V2" s="21">
        <v>90</v>
      </c>
      <c r="W2" s="21">
        <v>150</v>
      </c>
      <c r="X2" s="21">
        <v>7.5</v>
      </c>
      <c r="Y2" s="21">
        <v>22.5</v>
      </c>
      <c r="Z2" s="21">
        <v>45</v>
      </c>
      <c r="AA2" s="21">
        <v>90</v>
      </c>
      <c r="AB2" s="21">
        <v>150</v>
      </c>
      <c r="AC2" s="21">
        <v>7.5</v>
      </c>
      <c r="AD2" s="21">
        <v>22.5</v>
      </c>
      <c r="AE2" s="21">
        <v>45</v>
      </c>
      <c r="AF2" s="21">
        <v>90</v>
      </c>
      <c r="AG2" s="21">
        <v>150</v>
      </c>
      <c r="AH2" s="21">
        <v>7.5</v>
      </c>
      <c r="AI2" s="21">
        <v>22.5</v>
      </c>
      <c r="AJ2" s="21">
        <v>45</v>
      </c>
      <c r="AK2" s="21">
        <v>90</v>
      </c>
      <c r="AL2" s="21">
        <v>150</v>
      </c>
      <c r="BD2" s="4"/>
      <c r="BE2" s="4"/>
      <c r="BF2" s="4"/>
      <c r="BG2" s="4"/>
      <c r="BH2" s="4"/>
    </row>
    <row r="3" spans="1:77" ht="30.75" customHeight="1">
      <c r="F3" s="5" t="s">
        <v>30</v>
      </c>
      <c r="G3" s="5"/>
      <c r="H3" s="5"/>
      <c r="I3" s="5"/>
      <c r="J3" s="5"/>
      <c r="K3" s="5" t="s">
        <v>30</v>
      </c>
      <c r="L3" s="5" t="s">
        <v>93</v>
      </c>
      <c r="M3" s="5"/>
      <c r="N3" s="5"/>
      <c r="O3" s="5"/>
      <c r="P3" s="5"/>
      <c r="Q3" s="5"/>
      <c r="S3" s="5" t="s">
        <v>94</v>
      </c>
      <c r="T3" s="5"/>
      <c r="U3" s="5"/>
      <c r="V3" s="5"/>
      <c r="W3" s="5"/>
      <c r="X3" s="5" t="s">
        <v>95</v>
      </c>
      <c r="Y3" s="5"/>
      <c r="Z3" s="5"/>
      <c r="AA3" s="5"/>
      <c r="AB3" s="5"/>
      <c r="AC3" s="5" t="s">
        <v>94</v>
      </c>
      <c r="AD3" s="5"/>
      <c r="AE3" s="5"/>
      <c r="AF3" s="5"/>
      <c r="AG3" s="5"/>
      <c r="AH3" s="5" t="s">
        <v>95</v>
      </c>
      <c r="AI3" s="5"/>
      <c r="AJ3" s="5"/>
      <c r="AK3" s="5"/>
      <c r="AL3" s="5"/>
      <c r="AN3" s="3" t="s">
        <v>46</v>
      </c>
      <c r="AO3" s="3"/>
      <c r="AP3" s="3"/>
      <c r="AR3" s="3" t="s">
        <v>55</v>
      </c>
      <c r="AS3" s="3"/>
      <c r="AT3" s="3"/>
      <c r="AV3" s="3" t="s">
        <v>46</v>
      </c>
      <c r="AW3" s="3"/>
      <c r="AX3" s="3"/>
      <c r="AZ3" s="3" t="s">
        <v>55</v>
      </c>
      <c r="BA3" s="3"/>
      <c r="BB3" s="3"/>
      <c r="BD3" s="3" t="s">
        <v>46</v>
      </c>
      <c r="BE3" s="3"/>
      <c r="BG3" s="3" t="s">
        <v>55</v>
      </c>
      <c r="BH3" s="3"/>
      <c r="BJ3" s="3" t="s">
        <v>46</v>
      </c>
      <c r="BK3" s="3"/>
      <c r="BL3" s="3"/>
      <c r="BN3" s="3" t="s">
        <v>55</v>
      </c>
      <c r="BO3" s="3"/>
      <c r="BP3" s="3"/>
      <c r="BR3" s="3" t="s">
        <v>46</v>
      </c>
      <c r="BS3" s="3"/>
      <c r="BU3" s="3" t="s">
        <v>55</v>
      </c>
      <c r="BV3" s="3"/>
    </row>
    <row r="4" spans="1:77" s="27" customFormat="1" ht="105">
      <c r="A4" s="12" t="s">
        <v>96</v>
      </c>
      <c r="B4" s="12" t="s">
        <v>97</v>
      </c>
      <c r="C4" s="12" t="s">
        <v>9</v>
      </c>
      <c r="D4" s="12" t="s">
        <v>14</v>
      </c>
      <c r="E4" s="12" t="s">
        <v>16</v>
      </c>
      <c r="F4" s="23" t="s">
        <v>19</v>
      </c>
      <c r="G4" s="23" t="s">
        <v>21</v>
      </c>
      <c r="H4" s="23" t="s">
        <v>22</v>
      </c>
      <c r="I4" s="23" t="s">
        <v>98</v>
      </c>
      <c r="J4" s="23" t="s">
        <v>27</v>
      </c>
      <c r="K4" s="23" t="s">
        <v>31</v>
      </c>
      <c r="L4" s="24" t="s">
        <v>19</v>
      </c>
      <c r="M4" s="24" t="s">
        <v>21</v>
      </c>
      <c r="N4" s="24" t="s">
        <v>22</v>
      </c>
      <c r="O4" s="24" t="s">
        <v>24</v>
      </c>
      <c r="P4" s="24" t="s">
        <v>27</v>
      </c>
      <c r="Q4" s="24" t="s">
        <v>31</v>
      </c>
      <c r="R4" s="23" t="s">
        <v>35</v>
      </c>
      <c r="S4" s="25" t="s">
        <v>38</v>
      </c>
      <c r="T4" s="25" t="s">
        <v>40</v>
      </c>
      <c r="U4" s="25" t="s">
        <v>41</v>
      </c>
      <c r="V4" s="25" t="s">
        <v>42</v>
      </c>
      <c r="W4" s="25" t="s">
        <v>43</v>
      </c>
      <c r="X4" s="25" t="s">
        <v>38</v>
      </c>
      <c r="Y4" s="25" t="s">
        <v>40</v>
      </c>
      <c r="Z4" s="25" t="s">
        <v>41</v>
      </c>
      <c r="AA4" s="25" t="s">
        <v>42</v>
      </c>
      <c r="AB4" s="25" t="s">
        <v>43</v>
      </c>
      <c r="AC4" s="26" t="s">
        <v>38</v>
      </c>
      <c r="AD4" s="26" t="s">
        <v>40</v>
      </c>
      <c r="AE4" s="26" t="s">
        <v>41</v>
      </c>
      <c r="AF4" s="26" t="s">
        <v>42</v>
      </c>
      <c r="AG4" s="26" t="s">
        <v>43</v>
      </c>
      <c r="AH4" s="26" t="s">
        <v>38</v>
      </c>
      <c r="AI4" s="26" t="s">
        <v>40</v>
      </c>
      <c r="AJ4" s="26" t="s">
        <v>41</v>
      </c>
      <c r="AK4" s="26" t="s">
        <v>42</v>
      </c>
      <c r="AL4" s="26" t="s">
        <v>43</v>
      </c>
      <c r="AN4" s="12" t="s">
        <v>47</v>
      </c>
      <c r="AO4" s="12" t="s">
        <v>52</v>
      </c>
      <c r="AP4" s="12" t="s">
        <v>53</v>
      </c>
      <c r="AR4" s="12" t="s">
        <v>47</v>
      </c>
      <c r="AS4" s="12" t="s">
        <v>52</v>
      </c>
      <c r="AT4" s="12" t="s">
        <v>53</v>
      </c>
      <c r="AV4" s="12" t="s">
        <v>56</v>
      </c>
      <c r="AW4" s="12" t="s">
        <v>59</v>
      </c>
      <c r="AX4" s="12" t="s">
        <v>63</v>
      </c>
      <c r="AZ4" s="12" t="s">
        <v>56</v>
      </c>
      <c r="BA4" s="12" t="s">
        <v>59</v>
      </c>
      <c r="BB4" s="12" t="s">
        <v>63</v>
      </c>
      <c r="BD4" s="12" t="s">
        <v>67</v>
      </c>
      <c r="BE4" s="12" t="s">
        <v>71</v>
      </c>
      <c r="BG4" s="12" t="s">
        <v>67</v>
      </c>
      <c r="BH4" s="12" t="s">
        <v>71</v>
      </c>
      <c r="BJ4" s="12" t="s">
        <v>73</v>
      </c>
      <c r="BK4" s="12" t="s">
        <v>79</v>
      </c>
      <c r="BL4" s="12" t="s">
        <v>81</v>
      </c>
      <c r="BN4" s="12" t="s">
        <v>83</v>
      </c>
      <c r="BO4" s="12" t="s">
        <v>99</v>
      </c>
      <c r="BP4" s="12" t="s">
        <v>81</v>
      </c>
      <c r="BR4" s="12" t="s">
        <v>88</v>
      </c>
      <c r="BS4" s="12" t="s">
        <v>90</v>
      </c>
      <c r="BU4" s="12" t="s">
        <v>88</v>
      </c>
      <c r="BV4" s="12" t="s">
        <v>90</v>
      </c>
      <c r="BX4" s="28" t="s">
        <v>100</v>
      </c>
      <c r="BY4" s="28" t="s">
        <v>101</v>
      </c>
    </row>
    <row r="5" spans="1:77">
      <c r="A5" s="29" t="s">
        <v>102</v>
      </c>
      <c r="B5" s="29" t="s">
        <v>102</v>
      </c>
      <c r="C5" s="30">
        <v>877190</v>
      </c>
      <c r="D5" s="30">
        <v>932369</v>
      </c>
      <c r="E5" s="30">
        <v>1312544</v>
      </c>
      <c r="F5" s="31">
        <f>VLOOKUP(B5,intercensal_procesada_autos!$C$3:$U$34,4,0)</f>
        <v>29366</v>
      </c>
      <c r="G5" s="31">
        <f>VLOOKUP(B5,intercensal_procesada_autos!$C$3:$U$34,5,0)</f>
        <v>149057</v>
      </c>
      <c r="H5" s="31">
        <f t="shared" ref="H5:H36" si="0">F5+G5</f>
        <v>178423</v>
      </c>
      <c r="I5" s="31">
        <f t="shared" ref="I5:I36" si="1">H5*2</f>
        <v>356846</v>
      </c>
      <c r="J5" s="32">
        <v>0.3</v>
      </c>
      <c r="K5" s="31">
        <f t="shared" ref="K5:K36" si="2">I5*(1+J5)</f>
        <v>463899.8</v>
      </c>
      <c r="L5" s="31">
        <f>VLOOKUP(B5,intercensal_procesada_autos!$C$38:$Q$69,4,0)</f>
        <v>57987</v>
      </c>
      <c r="M5" s="31">
        <f>VLOOKUP(B5,intercensal_procesada_autos!$C$38:$Q$69,5,0)</f>
        <v>387</v>
      </c>
      <c r="N5" s="31">
        <f t="shared" ref="N5:N36" si="3">L5+M5</f>
        <v>58374</v>
      </c>
      <c r="O5" s="31">
        <f t="shared" ref="O5:O36" si="4">N5*2</f>
        <v>116748</v>
      </c>
      <c r="P5" s="33">
        <v>0.3</v>
      </c>
      <c r="Q5" s="31">
        <f t="shared" ref="Q5:Q36" si="5">O5*(1+P5)</f>
        <v>151772.4</v>
      </c>
      <c r="R5" s="34">
        <f t="shared" ref="R5:R36" si="6">(K5+Q5)</f>
        <v>615672.19999999995</v>
      </c>
      <c r="S5" s="35">
        <f>VLOOKUP($B5,intercensal_procesada_autos!$C$3:$U$34,6,0)</f>
        <v>0.41054280460396397</v>
      </c>
      <c r="T5" s="35">
        <f>VLOOKUP($B5,intercensal_procesada_autos!$C$3:$U$34,7,0)</f>
        <v>0.47166791527617002</v>
      </c>
      <c r="U5" s="35">
        <f>VLOOKUP($B5,intercensal_procesada_autos!$C$3:$U$34,8,0)</f>
        <v>9.9809303275897293E-2</v>
      </c>
      <c r="V5" s="35">
        <f>VLOOKUP($B5,intercensal_procesada_autos!$C$3:$U$34,9,0)</f>
        <v>1.02840019069672E-2</v>
      </c>
      <c r="W5" s="35">
        <f>VLOOKUP($B5,intercensal_procesada_autos!$C$3:$U$34,10,0)</f>
        <v>7.6959749370019703E-3</v>
      </c>
      <c r="X5" s="35">
        <f>VLOOKUP($B5,intercensal_procesada_autos!$C$3:$U$34,11,0)</f>
        <v>0.42685684000080498</v>
      </c>
      <c r="Y5" s="35">
        <f>VLOOKUP($B5,intercensal_procesada_autos!$C$3:$U$34,12,0)</f>
        <v>0.42818519090012502</v>
      </c>
      <c r="Z5" s="35">
        <f>VLOOKUP($B5,intercensal_procesada_autos!$C$3:$U$34,13,0)</f>
        <v>0.12587131097499599</v>
      </c>
      <c r="AA5" s="35">
        <f>VLOOKUP($B5,intercensal_procesada_autos!$C$3:$U$34,14,0)</f>
        <v>1.39409755999383E-2</v>
      </c>
      <c r="AB5" s="35">
        <f>VLOOKUP($B5,intercensal_procesada_autos!$C$3:$U$34,15,0)</f>
        <v>5.1456825241350604E-3</v>
      </c>
      <c r="AC5" s="35">
        <f>IF(VLOOKUP($B5,intercensal_procesada_autos!$C$38:$U$69,6,0)="NA",0,VLOOKUP($B5,intercensal_procesada_autos!$C$38:$U$69,6,0))</f>
        <v>0.64830048114232497</v>
      </c>
      <c r="AD5" s="35">
        <f>IF(VLOOKUP($B5,intercensal_procesada_autos!$C$38:$U$69,7,0)="NA",0,VLOOKUP($B5,intercensal_procesada_autos!$C$38:$U$69,7,0))</f>
        <v>0.31720902961008501</v>
      </c>
      <c r="AE5" s="35">
        <f>IF(VLOOKUP($B5,intercensal_procesada_autos!$C$38:$U$69,8,0)="NA",0,VLOOKUP($B5,intercensal_procesada_autos!$C$38:$U$69,8,0))</f>
        <v>3.3731698484143001E-2</v>
      </c>
      <c r="AF5" s="35">
        <f>IF(VLOOKUP($B5,intercensal_procesada_autos!$C$38:$U$69,9,0)="NA",0,VLOOKUP($B5,intercensal_procesada_autos!$C$38:$U$69,9,0))</f>
        <v>7.5879076344697997E-4</v>
      </c>
      <c r="AG5" s="35">
        <f>IF(VLOOKUP($B5,intercensal_procesada_autos!$C$38:$U$69,10,0)="NA",0,VLOOKUP($B5,intercensal_procesada_autos!$C$38:$U$69,10,0))</f>
        <v>0</v>
      </c>
      <c r="AH5" s="35">
        <f>IF(VLOOKUP($B5,intercensal_procesada_autos!$C$38:$U$69,11,0)="NA",0,VLOOKUP($B5,intercensal_procesada_autos!$C$38:$U$69,11,0))</f>
        <v>0.50645994832041297</v>
      </c>
      <c r="AI5" s="35">
        <f>IF(VLOOKUP($B5,intercensal_procesada_autos!$C$38:$U$69,12,0)="NA",0,VLOOKUP($B5,intercensal_procesada_autos!$C$38:$U$69,12,0))</f>
        <v>0.25064599483204097</v>
      </c>
      <c r="AJ5" s="35">
        <f>IF(VLOOKUP($B5,intercensal_procesada_autos!$C$38:$U$69,13,0)="NA",0,VLOOKUP($B5,intercensal_procesada_autos!$C$38:$U$69,13,0))</f>
        <v>0.20671834625322999</v>
      </c>
      <c r="AK5" s="35">
        <f>IF(VLOOKUP($B5,intercensal_procesada_autos!$C$38:$U$69,14,0)="NA",0,VLOOKUP($B5,intercensal_procesada_autos!$C$38:$U$69,14,0))</f>
        <v>3.6175710594315201E-2</v>
      </c>
      <c r="AL5" s="35">
        <f>IF(VLOOKUP($B5,intercensal_procesada_autos!$C$38:$U$69,15,0)="NA",0,VLOOKUP($B5,intercensal_procesada_autos!$C$38:$U$69,15,0))</f>
        <v>0</v>
      </c>
      <c r="AN5" s="31">
        <f t="shared" ref="AN5:AN36" si="7">(S5*$S$2)+(T5*$T$2)+(U5*$U$2)+(V5*$V$2)+(W5*$W$2)</f>
        <v>20.262974187836274</v>
      </c>
      <c r="AO5" s="31">
        <f t="shared" ref="AO5:AO36" si="8">(X5*$X$2)+(Y5*$Y$2)+(Z5*$Z$2)+(AA5*$AA$2)+(AB5*$AB$1)</f>
        <v>19.754489893128117</v>
      </c>
      <c r="AP5" s="31">
        <f t="shared" ref="AP5:AP36" si="9">(AN5*(F5/H5))+((AO5*(G5/H5)))</f>
        <v>19.838179494796062</v>
      </c>
      <c r="AR5" s="31">
        <f t="shared" ref="AR5:AR36" si="10">(AC5*$AC$2)+(AD5*$AD$2)+(AE5*$AE$2)+(AF5*$AF$2)+(AG5*$AG$2)</f>
        <v>13.585674375291013</v>
      </c>
      <c r="AS5" s="31">
        <f t="shared" ref="AS5:AS36" si="11">(AH5*$AC$2)+(AI5*$AD$2)+(AJ5*$AE$2)+(AK5*$AF$2)+(AL5*$AG$2)</f>
        <v>21.996124031007735</v>
      </c>
      <c r="AT5" s="31">
        <f t="shared" ref="AT5:AT36" si="12">(AR5*(L5/N5))+((AS5*(M5/N5)))</f>
        <v>13.641432829684449</v>
      </c>
      <c r="AV5" s="31">
        <f t="shared" ref="AV5:AV36" si="13">AP5*K5/60</f>
        <v>153382.12499999991</v>
      </c>
      <c r="AW5" s="31">
        <v>254</v>
      </c>
      <c r="AX5" s="31">
        <f t="shared" ref="AX5:AX36" si="14">AV5*AW5</f>
        <v>38959059.749999978</v>
      </c>
      <c r="AZ5" s="31">
        <f t="shared" ref="AZ5:AZ36" si="15">AT5*Q5/60</f>
        <v>34506.550000000003</v>
      </c>
      <c r="BA5" s="31">
        <v>185</v>
      </c>
      <c r="BB5" s="31">
        <f t="shared" ref="BB5:BB36" si="16">AZ5*BA5</f>
        <v>6383711.7500000009</v>
      </c>
      <c r="BD5" s="36">
        <v>1.17931310155889</v>
      </c>
      <c r="BE5" s="31">
        <f t="shared" ref="BE5:BE36" si="17">AX5-(AX5/BD5)</f>
        <v>5923676.9508930668</v>
      </c>
      <c r="BG5" s="36">
        <v>1.17931310155889</v>
      </c>
      <c r="BH5" s="31">
        <f t="shared" ref="BH5:BH36" si="18">BB5-(BB5/BG5)</f>
        <v>970635.49267562293</v>
      </c>
      <c r="BI5" s="37"/>
      <c r="BJ5" s="38">
        <v>6465.4718000000003</v>
      </c>
      <c r="BK5" s="39">
        <f t="shared" ref="BK5:BK36" si="19">BJ5/22/8</f>
        <v>36.735635227272731</v>
      </c>
      <c r="BL5" s="40">
        <f t="shared" ref="BL5:BL36" si="20">BE5*BK5</f>
        <v>217610035.67221087</v>
      </c>
      <c r="BN5" s="38">
        <f>VLOOKUP(B5,ENIGH_gasto_educ_entret!$A$2:$C$33,3,0)</f>
        <v>1442.46651754855</v>
      </c>
      <c r="BO5" s="39">
        <f t="shared" ref="BO5:BO36" si="21">BN5/22/5</f>
        <v>13.113331977714092</v>
      </c>
      <c r="BP5" s="40">
        <f t="shared" ref="BP5:BP36" si="22">BH5*BO5</f>
        <v>12728265.444807518</v>
      </c>
      <c r="BR5" s="41">
        <f t="shared" ref="BR5:BR36" si="23">BE5/H5</f>
        <v>33.200186920369383</v>
      </c>
      <c r="BS5" s="40">
        <f t="shared" ref="BS5:BS36" si="24">BL5/H5</f>
        <v>1219.629956183961</v>
      </c>
      <c r="BU5" s="41">
        <f t="shared" ref="BU5:BU36" si="25">BH5/N5</f>
        <v>16.627873585425412</v>
      </c>
      <c r="BV5" s="40">
        <f t="shared" ref="BV5:BV36" si="26">BP5/N5</f>
        <v>218.04682640914652</v>
      </c>
      <c r="BX5" s="42">
        <f t="shared" ref="BX5:BX36" si="27">(BR5*(K5/(K5+R5)))+(BU5*(R5/(K5+R5)))</f>
        <v>23.749115004819245</v>
      </c>
      <c r="BY5" s="43">
        <f t="shared" ref="BY5:BY36" si="28">(BS5*(K5/(K5+R5)))+(BV5*(R5/(K5+R5)))</f>
        <v>648.4342517831933</v>
      </c>
    </row>
    <row r="6" spans="1:77">
      <c r="A6" s="29" t="s">
        <v>103</v>
      </c>
      <c r="B6" s="29" t="s">
        <v>104</v>
      </c>
      <c r="C6" s="30">
        <v>1641570</v>
      </c>
      <c r="D6" s="30">
        <v>1751430</v>
      </c>
      <c r="E6" s="30">
        <v>3315766</v>
      </c>
      <c r="F6" s="31">
        <f>VLOOKUP(B6,intercensal_procesada_autos!$C$3:$U$34,4,0)</f>
        <v>52789</v>
      </c>
      <c r="G6" s="31">
        <f>VLOOKUP(B6,intercensal_procesada_autos!$C$3:$U$34,5,0)</f>
        <v>292081</v>
      </c>
      <c r="H6" s="31">
        <f t="shared" si="0"/>
        <v>344870</v>
      </c>
      <c r="I6" s="31">
        <f t="shared" si="1"/>
        <v>689740</v>
      </c>
      <c r="J6" s="32">
        <v>0.3</v>
      </c>
      <c r="K6" s="31">
        <f t="shared" si="2"/>
        <v>896662</v>
      </c>
      <c r="L6" s="31">
        <f>VLOOKUP(B6,intercensal_procesada_autos!$C$38:$Q$69,4,0)</f>
        <v>115256</v>
      </c>
      <c r="M6" s="31">
        <f>VLOOKUP(B6,intercensal_procesada_autos!$C$38:$Q$69,5,0)</f>
        <v>156</v>
      </c>
      <c r="N6" s="31">
        <f t="shared" si="3"/>
        <v>115412</v>
      </c>
      <c r="O6" s="31">
        <f t="shared" si="4"/>
        <v>230824</v>
      </c>
      <c r="P6" s="33">
        <v>0.3</v>
      </c>
      <c r="Q6" s="31">
        <f t="shared" si="5"/>
        <v>300071.2</v>
      </c>
      <c r="R6" s="34">
        <f t="shared" si="6"/>
        <v>1196733.2</v>
      </c>
      <c r="S6" s="35">
        <f>VLOOKUP($B6,intercensal_procesada_autos!$C$3:$U$34,6,0)</f>
        <v>0.26401333611168998</v>
      </c>
      <c r="T6" s="35">
        <f>VLOOKUP($B6,intercensal_procesada_autos!$C$3:$U$34,7,0)</f>
        <v>0.463297277841975</v>
      </c>
      <c r="U6" s="35">
        <f>VLOOKUP($B6,intercensal_procesada_autos!$C$3:$U$34,8,0)</f>
        <v>0.205326867339787</v>
      </c>
      <c r="V6" s="35">
        <f>VLOOKUP($B6,intercensal_procesada_autos!$C$3:$U$34,9,0)</f>
        <v>5.3628596866771502E-2</v>
      </c>
      <c r="W6" s="35">
        <f>VLOOKUP($B6,intercensal_procesada_autos!$C$3:$U$34,10,0)</f>
        <v>1.3733921839777201E-2</v>
      </c>
      <c r="X6" s="35">
        <f>VLOOKUP($B6,intercensal_procesada_autos!$C$3:$U$34,11,0)</f>
        <v>0.27918282942060602</v>
      </c>
      <c r="Y6" s="35">
        <f>VLOOKUP($B6,intercensal_procesada_autos!$C$3:$U$34,12,0)</f>
        <v>0.42576545547296801</v>
      </c>
      <c r="Z6" s="35">
        <f>VLOOKUP($B6,intercensal_procesada_autos!$C$3:$U$34,13,0)</f>
        <v>0.21794296787535</v>
      </c>
      <c r="AA6" s="35">
        <f>VLOOKUP($B6,intercensal_procesada_autos!$C$3:$U$34,14,0)</f>
        <v>5.87713682163509E-2</v>
      </c>
      <c r="AB6" s="35">
        <f>VLOOKUP($B6,intercensal_procesada_autos!$C$3:$U$34,15,0)</f>
        <v>1.8337379014725399E-2</v>
      </c>
      <c r="AC6" s="35">
        <f>IF(VLOOKUP($B6,intercensal_procesada_autos!$C$38:$U$69,6,0)="NA",0,VLOOKUP($B6,intercensal_procesada_autos!$C$38:$U$69,6,0))</f>
        <v>0.64066078989380204</v>
      </c>
      <c r="AD6" s="35">
        <f>IF(VLOOKUP($B6,intercensal_procesada_autos!$C$38:$U$69,7,0)="NA",0,VLOOKUP($B6,intercensal_procesada_autos!$C$38:$U$69,7,0))</f>
        <v>0.27862323870340799</v>
      </c>
      <c r="AE6" s="35">
        <f>IF(VLOOKUP($B6,intercensal_procesada_autos!$C$38:$U$69,8,0)="NA",0,VLOOKUP($B6,intercensal_procesada_autos!$C$38:$U$69,8,0))</f>
        <v>6.0248490317206901E-2</v>
      </c>
      <c r="AF6" s="35">
        <f>IF(VLOOKUP($B6,intercensal_procesada_autos!$C$38:$U$69,9,0)="NA",0,VLOOKUP($B6,intercensal_procesada_autos!$C$38:$U$69,9,0))</f>
        <v>1.4281252169084499E-2</v>
      </c>
      <c r="AG6" s="35">
        <f>IF(VLOOKUP($B6,intercensal_procesada_autos!$C$38:$U$69,10,0)="NA",0,VLOOKUP($B6,intercensal_procesada_autos!$C$38:$U$69,10,0))</f>
        <v>6.1862289164989204E-3</v>
      </c>
      <c r="AH6" s="35">
        <f>IF(VLOOKUP($B6,intercensal_procesada_autos!$C$38:$U$69,11,0)="NA",0,VLOOKUP($B6,intercensal_procesada_autos!$C$38:$U$69,11,0))</f>
        <v>0.37179487179487197</v>
      </c>
      <c r="AI6" s="35">
        <f>IF(VLOOKUP($B6,intercensal_procesada_autos!$C$38:$U$69,12,0)="NA",0,VLOOKUP($B6,intercensal_procesada_autos!$C$38:$U$69,12,0))</f>
        <v>0.15384615384615399</v>
      </c>
      <c r="AJ6" s="35">
        <f>IF(VLOOKUP($B6,intercensal_procesada_autos!$C$38:$U$69,13,0)="NA",0,VLOOKUP($B6,intercensal_procesada_autos!$C$38:$U$69,13,0))</f>
        <v>0.41666666666666702</v>
      </c>
      <c r="AK6" s="35">
        <f>IF(VLOOKUP($B6,intercensal_procesada_autos!$C$38:$U$69,14,0)="NA",0,VLOOKUP($B6,intercensal_procesada_autos!$C$38:$U$69,14,0))</f>
        <v>5.7692307692307702E-2</v>
      </c>
      <c r="AL6" s="35">
        <f>IF(VLOOKUP($B6,intercensal_procesada_autos!$C$38:$U$69,15,0)="NA",0,VLOOKUP($B6,intercensal_procesada_autos!$C$38:$U$69,15,0))</f>
        <v>0</v>
      </c>
      <c r="AN6" s="31">
        <f t="shared" si="7"/>
        <v>28.530659796548544</v>
      </c>
      <c r="AO6" s="31">
        <f t="shared" si="8"/>
        <v>26.770450662658654</v>
      </c>
      <c r="AP6" s="31">
        <f t="shared" si="9"/>
        <v>27.039884594194923</v>
      </c>
      <c r="AR6" s="31">
        <f t="shared" si="10"/>
        <v>15.998407891996949</v>
      </c>
      <c r="AS6" s="31">
        <f t="shared" si="11"/>
        <v>30.192307692307711</v>
      </c>
      <c r="AT6" s="31">
        <f t="shared" si="12"/>
        <v>16.017593491144773</v>
      </c>
      <c r="AV6" s="31">
        <f t="shared" si="13"/>
        <v>404093.95000000013</v>
      </c>
      <c r="AW6" s="31">
        <v>254</v>
      </c>
      <c r="AX6" s="31">
        <f t="shared" si="14"/>
        <v>102639863.30000003</v>
      </c>
      <c r="AZ6" s="31">
        <f t="shared" si="15"/>
        <v>80106.975000000035</v>
      </c>
      <c r="BA6" s="31">
        <v>185</v>
      </c>
      <c r="BB6" s="31">
        <f t="shared" si="16"/>
        <v>14819790.375000006</v>
      </c>
      <c r="BD6" s="36">
        <v>1.3178667502578201</v>
      </c>
      <c r="BE6" s="31">
        <f t="shared" si="17"/>
        <v>24756523.971558705</v>
      </c>
      <c r="BG6" s="36">
        <v>1.3178667502578201</v>
      </c>
      <c r="BH6" s="31">
        <f t="shared" si="18"/>
        <v>3574502.9647965506</v>
      </c>
      <c r="BI6" s="37"/>
      <c r="BJ6" s="38">
        <v>7664.8585000000003</v>
      </c>
      <c r="BK6" s="39">
        <f t="shared" si="19"/>
        <v>43.550332386363635</v>
      </c>
      <c r="BL6" s="40">
        <f t="shared" si="20"/>
        <v>1078154847.6923609</v>
      </c>
      <c r="BN6" s="38">
        <f>VLOOKUP(B6,ENIGH_gasto_educ_entret!$A$2:$C$33,3,0)</f>
        <v>1536.5503898704767</v>
      </c>
      <c r="BO6" s="39">
        <f t="shared" si="21"/>
        <v>13.968639907913424</v>
      </c>
      <c r="BP6" s="40">
        <f t="shared" si="22"/>
        <v>49930944.765011951</v>
      </c>
      <c r="BR6" s="41">
        <f t="shared" si="23"/>
        <v>71.785089951456214</v>
      </c>
      <c r="BS6" s="40">
        <f t="shared" si="24"/>
        <v>3126.2645277709307</v>
      </c>
      <c r="BU6" s="41">
        <f t="shared" si="25"/>
        <v>30.97167508401683</v>
      </c>
      <c r="BV6" s="40">
        <f t="shared" si="26"/>
        <v>432.6321765935254</v>
      </c>
      <c r="BX6" s="42">
        <f t="shared" si="27"/>
        <v>48.453246744192569</v>
      </c>
      <c r="BY6" s="43">
        <f t="shared" si="28"/>
        <v>1586.3931918435053</v>
      </c>
    </row>
    <row r="7" spans="1:77">
      <c r="A7" s="29" t="s">
        <v>105</v>
      </c>
      <c r="B7" s="29" t="s">
        <v>106</v>
      </c>
      <c r="C7" s="30">
        <v>272711</v>
      </c>
      <c r="D7" s="30">
        <v>712029</v>
      </c>
      <c r="E7" s="30">
        <v>712029</v>
      </c>
      <c r="F7" s="31">
        <f>VLOOKUP(B7,intercensal_procesada_autos!$C$3:$U$34,4,0)</f>
        <v>11164</v>
      </c>
      <c r="G7" s="31">
        <f>VLOOKUP(B7,intercensal_procesada_autos!$C$3:$U$34,5,0)</f>
        <v>60913</v>
      </c>
      <c r="H7" s="31">
        <f t="shared" si="0"/>
        <v>72077</v>
      </c>
      <c r="I7" s="31">
        <f t="shared" si="1"/>
        <v>144154</v>
      </c>
      <c r="J7" s="32">
        <v>0.3</v>
      </c>
      <c r="K7" s="31">
        <f t="shared" si="2"/>
        <v>187400.2</v>
      </c>
      <c r="L7" s="31">
        <f>VLOOKUP(B7,intercensal_procesada_autos!$C$38:$Q$69,4,0)</f>
        <v>24185</v>
      </c>
      <c r="M7" s="31">
        <f>VLOOKUP(B7,intercensal_procesada_autos!$C$38:$Q$69,5,0)</f>
        <v>13</v>
      </c>
      <c r="N7" s="31">
        <f t="shared" si="3"/>
        <v>24198</v>
      </c>
      <c r="O7" s="31">
        <f t="shared" si="4"/>
        <v>48396</v>
      </c>
      <c r="P7" s="33">
        <v>0.3</v>
      </c>
      <c r="Q7" s="31">
        <f t="shared" si="5"/>
        <v>62914.8</v>
      </c>
      <c r="R7" s="34">
        <f t="shared" si="6"/>
        <v>250315</v>
      </c>
      <c r="S7" s="35">
        <f>VLOOKUP($B7,intercensal_procesada_autos!$C$3:$U$34,6,0)</f>
        <v>0.59252955929774298</v>
      </c>
      <c r="T7" s="35">
        <f>VLOOKUP($B7,intercensal_procesada_autos!$C$3:$U$34,7,0)</f>
        <v>0.341185954854891</v>
      </c>
      <c r="U7" s="35">
        <f>VLOOKUP($B7,intercensal_procesada_autos!$C$3:$U$34,8,0)</f>
        <v>4.9086348978860599E-2</v>
      </c>
      <c r="V7" s="35">
        <f>VLOOKUP($B7,intercensal_procesada_autos!$C$3:$U$34,9,0)</f>
        <v>7.3450376209244E-3</v>
      </c>
      <c r="W7" s="35">
        <f>VLOOKUP($B7,intercensal_procesada_autos!$C$3:$U$34,10,0)</f>
        <v>9.8530992475815097E-3</v>
      </c>
      <c r="X7" s="35">
        <f>VLOOKUP($B7,intercensal_procesada_autos!$C$3:$U$34,11,0)</f>
        <v>0.50077980069935801</v>
      </c>
      <c r="Y7" s="35">
        <f>VLOOKUP($B7,intercensal_procesada_autos!$C$3:$U$34,12,0)</f>
        <v>0.37294173657511498</v>
      </c>
      <c r="Z7" s="35">
        <f>VLOOKUP($B7,intercensal_procesada_autos!$C$3:$U$34,13,0)</f>
        <v>0.101144254920953</v>
      </c>
      <c r="AA7" s="35">
        <f>VLOOKUP($B7,intercensal_procesada_autos!$C$3:$U$34,14,0)</f>
        <v>1.9043553921166301E-2</v>
      </c>
      <c r="AB7" s="35">
        <f>VLOOKUP($B7,intercensal_procesada_autos!$C$3:$U$34,15,0)</f>
        <v>6.0906538834074797E-3</v>
      </c>
      <c r="AC7" s="35">
        <f>IF(VLOOKUP($B7,intercensal_procesada_autos!$C$38:$U$69,6,0)="NA",0,VLOOKUP($B7,intercensal_procesada_autos!$C$38:$U$69,6,0))</f>
        <v>0.75703948728550796</v>
      </c>
      <c r="AD7" s="35">
        <f>IF(VLOOKUP($B7,intercensal_procesada_autos!$C$38:$U$69,7,0)="NA",0,VLOOKUP($B7,intercensal_procesada_autos!$C$38:$U$69,7,0))</f>
        <v>0.19698160016539201</v>
      </c>
      <c r="AE7" s="35">
        <f>IF(VLOOKUP($B7,intercensal_procesada_autos!$C$38:$U$69,8,0)="NA",0,VLOOKUP($B7,intercensal_procesada_autos!$C$38:$U$69,8,0))</f>
        <v>4.2092205912755802E-2</v>
      </c>
      <c r="AF7" s="35">
        <f>IF(VLOOKUP($B7,intercensal_procesada_autos!$C$38:$U$69,9,0)="NA",0,VLOOKUP($B7,intercensal_procesada_autos!$C$38:$U$69,9,0))</f>
        <v>2.15009303287161E-3</v>
      </c>
      <c r="AG7" s="35">
        <f>IF(VLOOKUP($B7,intercensal_procesada_autos!$C$38:$U$69,10,0)="NA",0,VLOOKUP($B7,intercensal_procesada_autos!$C$38:$U$69,10,0))</f>
        <v>1.7366136034732301E-3</v>
      </c>
      <c r="AH7" s="35">
        <f>IF(VLOOKUP($B7,intercensal_procesada_autos!$C$38:$U$69,11,0)="NA",0,VLOOKUP($B7,intercensal_procesada_autos!$C$38:$U$69,11,0))</f>
        <v>1</v>
      </c>
      <c r="AI7" s="35">
        <f>IF(VLOOKUP($B7,intercensal_procesada_autos!$C$38:$U$69,12,0)="NA",0,VLOOKUP($B7,intercensal_procesada_autos!$C$38:$U$69,12,0))</f>
        <v>0</v>
      </c>
      <c r="AJ7" s="35">
        <f>IF(VLOOKUP($B7,intercensal_procesada_autos!$C$38:$U$69,13,0)="NA",0,VLOOKUP($B7,intercensal_procesada_autos!$C$38:$U$69,13,0))</f>
        <v>0</v>
      </c>
      <c r="AK7" s="35">
        <f>IF(VLOOKUP($B7,intercensal_procesada_autos!$C$38:$U$69,14,0)="NA",0,VLOOKUP($B7,intercensal_procesada_autos!$C$38:$U$69,14,0))</f>
        <v>0</v>
      </c>
      <c r="AL7" s="35">
        <f>IF(VLOOKUP($B7,intercensal_procesada_autos!$C$38:$U$69,15,0)="NA",0,VLOOKUP($B7,intercensal_procesada_autos!$C$38:$U$69,15,0))</f>
        <v>0</v>
      </c>
      <c r="AN7" s="31">
        <f t="shared" si="7"/>
        <v>16.468559656037272</v>
      </c>
      <c r="AO7" s="31">
        <f t="shared" si="8"/>
        <v>18.412448902533125</v>
      </c>
      <c r="AP7" s="31">
        <f t="shared" si="9"/>
        <v>18.111360073254996</v>
      </c>
      <c r="AR7" s="31">
        <f t="shared" si="10"/>
        <v>12.458031837916071</v>
      </c>
      <c r="AS7" s="31">
        <f t="shared" si="11"/>
        <v>7.5</v>
      </c>
      <c r="AT7" s="31">
        <f t="shared" si="12"/>
        <v>12.455368212248954</v>
      </c>
      <c r="AV7" s="31">
        <f t="shared" si="13"/>
        <v>56567.875000000015</v>
      </c>
      <c r="AW7" s="31">
        <v>254</v>
      </c>
      <c r="AX7" s="31">
        <f t="shared" si="14"/>
        <v>14368240.250000004</v>
      </c>
      <c r="AZ7" s="31">
        <f t="shared" si="15"/>
        <v>13060.45000000001</v>
      </c>
      <c r="BA7" s="31">
        <v>185</v>
      </c>
      <c r="BB7" s="31">
        <f t="shared" si="16"/>
        <v>2416183.2500000019</v>
      </c>
      <c r="BD7" s="36">
        <v>1.17067793133359</v>
      </c>
      <c r="BE7" s="31">
        <f t="shared" si="17"/>
        <v>2094804.6060630996</v>
      </c>
      <c r="BG7" s="36">
        <v>1.17067793133359</v>
      </c>
      <c r="BH7" s="31">
        <f t="shared" si="18"/>
        <v>352265.25399952941</v>
      </c>
      <c r="BJ7" s="38">
        <v>8784.5830999999998</v>
      </c>
      <c r="BK7" s="39">
        <f t="shared" si="19"/>
        <v>49.912403977272724</v>
      </c>
      <c r="BL7" s="40">
        <f t="shared" si="20"/>
        <v>104556733.75127308</v>
      </c>
      <c r="BN7" s="38">
        <f>VLOOKUP(B7,ENIGH_gasto_educ_entret!$A$2:$C$33,3,0)</f>
        <v>1289.4703688097934</v>
      </c>
      <c r="BO7" s="39">
        <f t="shared" si="21"/>
        <v>11.72245789827085</v>
      </c>
      <c r="BP7" s="40">
        <f t="shared" si="22"/>
        <v>4129414.6090331706</v>
      </c>
      <c r="BR7" s="41">
        <f t="shared" si="23"/>
        <v>29.063426697325077</v>
      </c>
      <c r="BS7" s="40">
        <f t="shared" si="24"/>
        <v>1450.6254942807425</v>
      </c>
      <c r="BU7" s="41">
        <f t="shared" si="25"/>
        <v>14.557618563498199</v>
      </c>
      <c r="BV7" s="40">
        <f t="shared" si="26"/>
        <v>170.65107070969381</v>
      </c>
      <c r="BX7" s="42">
        <f t="shared" si="27"/>
        <v>20.768029683424544</v>
      </c>
      <c r="BY7" s="43">
        <f t="shared" si="28"/>
        <v>718.65000465601145</v>
      </c>
    </row>
    <row r="8" spans="1:77">
      <c r="A8" s="29" t="s">
        <v>107</v>
      </c>
      <c r="B8" s="29" t="s">
        <v>107</v>
      </c>
      <c r="C8" s="30">
        <v>283025</v>
      </c>
      <c r="D8" s="30">
        <v>899931</v>
      </c>
      <c r="E8" s="30">
        <v>899931</v>
      </c>
      <c r="F8" s="31">
        <f>VLOOKUP(B8,intercensal_procesada_autos!$C$3:$U$34,4,0)</f>
        <v>5759</v>
      </c>
      <c r="G8" s="31">
        <f>VLOOKUP(B8,intercensal_procesada_autos!$C$3:$U$34,5,0)</f>
        <v>41104</v>
      </c>
      <c r="H8" s="31">
        <f t="shared" si="0"/>
        <v>46863</v>
      </c>
      <c r="I8" s="31">
        <f t="shared" si="1"/>
        <v>93726</v>
      </c>
      <c r="J8" s="32">
        <v>0.3</v>
      </c>
      <c r="K8" s="31">
        <f t="shared" si="2"/>
        <v>121843.8</v>
      </c>
      <c r="L8" s="31">
        <f>VLOOKUP(B8,intercensal_procesada_autos!$C$38:$Q$69,4,0)</f>
        <v>14419</v>
      </c>
      <c r="M8" s="31">
        <f>VLOOKUP(B8,intercensal_procesada_autos!$C$38:$Q$69,5,0)</f>
        <v>18</v>
      </c>
      <c r="N8" s="31">
        <f t="shared" si="3"/>
        <v>14437</v>
      </c>
      <c r="O8" s="31">
        <f t="shared" si="4"/>
        <v>28874</v>
      </c>
      <c r="P8" s="33">
        <v>0.3</v>
      </c>
      <c r="Q8" s="31">
        <f t="shared" si="5"/>
        <v>37536.200000000004</v>
      </c>
      <c r="R8" s="34">
        <f t="shared" si="6"/>
        <v>159380</v>
      </c>
      <c r="S8" s="35">
        <f>VLOOKUP($B8,intercensal_procesada_autos!$C$3:$U$34,6,0)</f>
        <v>0.37523875672859902</v>
      </c>
      <c r="T8" s="35">
        <f>VLOOKUP($B8,intercensal_procesada_autos!$C$3:$U$34,7,0)</f>
        <v>0.45598194130925501</v>
      </c>
      <c r="U8" s="35">
        <f>VLOOKUP($B8,intercensal_procesada_autos!$C$3:$U$34,8,0)</f>
        <v>0.14030213578746301</v>
      </c>
      <c r="V8" s="35">
        <f>VLOOKUP($B8,intercensal_procesada_autos!$C$3:$U$34,9,0)</f>
        <v>1.7885049487758299E-2</v>
      </c>
      <c r="W8" s="35">
        <f>VLOOKUP($B8,intercensal_procesada_autos!$C$3:$U$34,10,0)</f>
        <v>1.05921166869248E-2</v>
      </c>
      <c r="X8" s="35">
        <f>VLOOKUP($B8,intercensal_procesada_autos!$C$3:$U$34,11,0)</f>
        <v>0.39927987543791399</v>
      </c>
      <c r="Y8" s="35">
        <f>VLOOKUP($B8,intercensal_procesada_autos!$C$3:$U$34,12,0)</f>
        <v>0.45942000778512998</v>
      </c>
      <c r="Z8" s="35">
        <f>VLOOKUP($B8,intercensal_procesada_autos!$C$3:$U$34,13,0)</f>
        <v>0.109283768003114</v>
      </c>
      <c r="AA8" s="35">
        <f>VLOOKUP($B8,intercensal_procesada_autos!$C$3:$U$34,14,0)</f>
        <v>1.7078629817049398E-2</v>
      </c>
      <c r="AB8" s="35">
        <f>VLOOKUP($B8,intercensal_procesada_autos!$C$3:$U$34,15,0)</f>
        <v>1.49377189567925E-2</v>
      </c>
      <c r="AC8" s="35">
        <f>IF(VLOOKUP($B8,intercensal_procesada_autos!$C$38:$U$69,6,0)="NA",0,VLOOKUP($B8,intercensal_procesada_autos!$C$38:$U$69,6,0))</f>
        <v>0.53034190997988795</v>
      </c>
      <c r="AD8" s="35">
        <f>IF(VLOOKUP($B8,intercensal_procesada_autos!$C$38:$U$69,7,0)="NA",0,VLOOKUP($B8,intercensal_procesada_autos!$C$38:$U$69,7,0))</f>
        <v>0.433802621541022</v>
      </c>
      <c r="AE8" s="35">
        <f>IF(VLOOKUP($B8,intercensal_procesada_autos!$C$38:$U$69,8,0)="NA",0,VLOOKUP($B8,intercensal_procesada_autos!$C$38:$U$69,8,0))</f>
        <v>3.2734586309730203E-2</v>
      </c>
      <c r="AF8" s="35">
        <f>IF(VLOOKUP($B8,intercensal_procesada_autos!$C$38:$U$69,9,0)="NA",0,VLOOKUP($B8,intercensal_procesada_autos!$C$38:$U$69,9,0))</f>
        <v>3.12088216935987E-3</v>
      </c>
      <c r="AG8" s="35">
        <f>IF(VLOOKUP($B8,intercensal_procesada_autos!$C$38:$U$69,10,0)="NA",0,VLOOKUP($B8,intercensal_procesada_autos!$C$38:$U$69,10,0))</f>
        <v>0</v>
      </c>
      <c r="AH8" s="35">
        <f>IF(VLOOKUP($B8,intercensal_procesada_autos!$C$38:$U$69,11,0)="NA",0,VLOOKUP($B8,intercensal_procesada_autos!$C$38:$U$69,11,0))</f>
        <v>0.38888888888888901</v>
      </c>
      <c r="AI8" s="35">
        <f>IF(VLOOKUP($B8,intercensal_procesada_autos!$C$38:$U$69,12,0)="NA",0,VLOOKUP($B8,intercensal_procesada_autos!$C$38:$U$69,12,0))</f>
        <v>0.11111111111111099</v>
      </c>
      <c r="AJ8" s="35">
        <f>IF(VLOOKUP($B8,intercensal_procesada_autos!$C$38:$U$69,13,0)="NA",0,VLOOKUP($B8,intercensal_procesada_autos!$C$38:$U$69,13,0))</f>
        <v>0</v>
      </c>
      <c r="AK8" s="35">
        <f>IF(VLOOKUP($B8,intercensal_procesada_autos!$C$38:$U$69,14,0)="NA",0,VLOOKUP($B8,intercensal_procesada_autos!$C$38:$U$69,14,0))</f>
        <v>0.5</v>
      </c>
      <c r="AL8" s="35">
        <f>IF(VLOOKUP($B8,intercensal_procesada_autos!$C$38:$U$69,15,0)="NA",0,VLOOKUP($B8,intercensal_procesada_autos!$C$38:$U$69,15,0))</f>
        <v>0</v>
      </c>
      <c r="AN8" s="31">
        <f t="shared" si="7"/>
        <v>22.585952422295531</v>
      </c>
      <c r="AO8" s="31">
        <f t="shared" si="8"/>
        <v>19.786395484624357</v>
      </c>
      <c r="AP8" s="31">
        <f t="shared" si="9"/>
        <v>20.130433390948074</v>
      </c>
      <c r="AR8" s="31">
        <f t="shared" si="10"/>
        <v>15.492059088702403</v>
      </c>
      <c r="AS8" s="31">
        <f t="shared" si="11"/>
        <v>50.416666666666664</v>
      </c>
      <c r="AT8" s="31">
        <f t="shared" si="12"/>
        <v>15.535602964604832</v>
      </c>
      <c r="AV8" s="31">
        <f t="shared" si="13"/>
        <v>40879.474999999984</v>
      </c>
      <c r="AW8" s="31">
        <v>254</v>
      </c>
      <c r="AX8" s="31">
        <f t="shared" si="14"/>
        <v>10383386.649999997</v>
      </c>
      <c r="AZ8" s="31">
        <f t="shared" si="15"/>
        <v>9719.125</v>
      </c>
      <c r="BA8" s="31">
        <v>185</v>
      </c>
      <c r="BB8" s="31">
        <f t="shared" si="16"/>
        <v>1798038.125</v>
      </c>
      <c r="BD8" s="36">
        <v>1.1070764967170199</v>
      </c>
      <c r="BE8" s="31">
        <f t="shared" si="17"/>
        <v>1004281.700349804</v>
      </c>
      <c r="BG8" s="36">
        <v>1.1070764967170199</v>
      </c>
      <c r="BH8" s="31">
        <f t="shared" si="18"/>
        <v>173906.34157582629</v>
      </c>
      <c r="BJ8" s="38">
        <v>6275.4643999999998</v>
      </c>
      <c r="BK8" s="39">
        <f t="shared" si="19"/>
        <v>35.656047727272728</v>
      </c>
      <c r="BL8" s="40">
        <f t="shared" si="20"/>
        <v>35808716.239299223</v>
      </c>
      <c r="BN8" s="38">
        <f>VLOOKUP(B8,ENIGH_gasto_educ_entret!$A$2:$C$33,3,0)</f>
        <v>1452.8354235897698</v>
      </c>
      <c r="BO8" s="39">
        <f t="shared" si="21"/>
        <v>13.207594759907</v>
      </c>
      <c r="BP8" s="40">
        <f t="shared" si="22"/>
        <v>2296884.48571148</v>
      </c>
      <c r="BR8" s="41">
        <f t="shared" si="23"/>
        <v>21.430162395702453</v>
      </c>
      <c r="BS8" s="40">
        <f t="shared" si="24"/>
        <v>764.11489318437191</v>
      </c>
      <c r="BU8" s="41">
        <f t="shared" si="25"/>
        <v>12.045878061635124</v>
      </c>
      <c r="BV8" s="40">
        <f t="shared" si="26"/>
        <v>159.09707596533076</v>
      </c>
      <c r="BX8" s="42">
        <f t="shared" si="27"/>
        <v>16.111739000656762</v>
      </c>
      <c r="BY8" s="43">
        <f t="shared" si="28"/>
        <v>421.22876580692099</v>
      </c>
    </row>
    <row r="9" spans="1:77" ht="14.1" customHeight="1">
      <c r="A9" s="29" t="s">
        <v>108</v>
      </c>
      <c r="B9" s="29" t="s">
        <v>109</v>
      </c>
      <c r="C9" s="30">
        <v>8918653</v>
      </c>
      <c r="D9" s="30">
        <v>20116842</v>
      </c>
      <c r="E9" s="30">
        <v>8918653</v>
      </c>
      <c r="F9" s="31">
        <f>VLOOKUP(B9,intercensal_procesada_autos!$C$3:$U$34,4,0)</f>
        <v>235674</v>
      </c>
      <c r="G9" s="31">
        <f>VLOOKUP(B9,intercensal_procesada_autos!$C$3:$U$34,5,0)</f>
        <v>1646330</v>
      </c>
      <c r="H9" s="31">
        <f t="shared" si="0"/>
        <v>1882004</v>
      </c>
      <c r="I9" s="31">
        <f t="shared" si="1"/>
        <v>3764008</v>
      </c>
      <c r="J9" s="32">
        <v>0.3</v>
      </c>
      <c r="K9" s="31">
        <f t="shared" si="2"/>
        <v>4893210.4000000004</v>
      </c>
      <c r="L9" s="31">
        <f>VLOOKUP(B9,intercensal_procesada_autos!$C$38:$Q$69,4,0)</f>
        <v>405660</v>
      </c>
      <c r="M9" s="31">
        <f>VLOOKUP(B9,intercensal_procesada_autos!$C$38:$Q$69,5,0)</f>
        <v>901</v>
      </c>
      <c r="N9" s="31">
        <f t="shared" si="3"/>
        <v>406561</v>
      </c>
      <c r="O9" s="31">
        <f t="shared" si="4"/>
        <v>813122</v>
      </c>
      <c r="P9" s="33">
        <v>0.3</v>
      </c>
      <c r="Q9" s="31">
        <f t="shared" si="5"/>
        <v>1057058.6000000001</v>
      </c>
      <c r="R9" s="34">
        <f t="shared" si="6"/>
        <v>5950269</v>
      </c>
      <c r="S9" s="35">
        <f>VLOOKUP($B9,intercensal_procesada_autos!$C$3:$U$34,6,0)</f>
        <v>0.19316513488972101</v>
      </c>
      <c r="T9" s="35">
        <f>VLOOKUP($B9,intercensal_procesada_autos!$C$3:$U$34,7,0)</f>
        <v>0.36866603868054998</v>
      </c>
      <c r="U9" s="35">
        <f>VLOOKUP($B9,intercensal_procesada_autos!$C$3:$U$34,8,0)</f>
        <v>0.31143868224751098</v>
      </c>
      <c r="V9" s="35">
        <f>VLOOKUP($B9,intercensal_procesada_autos!$C$3:$U$34,9,0)</f>
        <v>0.111955497848723</v>
      </c>
      <c r="W9" s="35">
        <f>VLOOKUP($B9,intercensal_procesada_autos!$C$3:$U$34,10,0)</f>
        <v>1.4774646333494601E-2</v>
      </c>
      <c r="X9" s="35">
        <f>VLOOKUP($B9,intercensal_procesada_autos!$C$3:$U$34,11,0)</f>
        <v>0.15468466224875899</v>
      </c>
      <c r="Y9" s="35">
        <f>VLOOKUP($B9,intercensal_procesada_autos!$C$3:$U$34,12,0)</f>
        <v>0.293360990809862</v>
      </c>
      <c r="Z9" s="35">
        <f>VLOOKUP($B9,intercensal_procesada_autos!$C$3:$U$34,13,0)</f>
        <v>0.342494518109978</v>
      </c>
      <c r="AA9" s="35">
        <f>VLOOKUP($B9,intercensal_procesada_autos!$C$3:$U$34,14,0)</f>
        <v>0.17478755778003199</v>
      </c>
      <c r="AB9" s="35">
        <f>VLOOKUP($B9,intercensal_procesada_autos!$C$3:$U$34,15,0)</f>
        <v>3.4672271051368803E-2</v>
      </c>
      <c r="AC9" s="35">
        <f>IF(VLOOKUP($B9,intercensal_procesada_autos!$C$38:$U$69,6,0)="NA",0,VLOOKUP($B9,intercensal_procesada_autos!$C$38:$U$69,6,0))</f>
        <v>0.499963023221417</v>
      </c>
      <c r="AD9" s="35">
        <f>IF(VLOOKUP($B9,intercensal_procesada_autos!$C$38:$U$69,7,0)="NA",0,VLOOKUP($B9,intercensal_procesada_autos!$C$38:$U$69,7,0))</f>
        <v>0.36053345165902501</v>
      </c>
      <c r="AE9" s="35">
        <f>IF(VLOOKUP($B9,intercensal_procesada_autos!$C$38:$U$69,8,0)="NA",0,VLOOKUP($B9,intercensal_procesada_autos!$C$38:$U$69,8,0))</f>
        <v>0.108815264014199</v>
      </c>
      <c r="AF9" s="35">
        <f>IF(VLOOKUP($B9,intercensal_procesada_autos!$C$38:$U$69,9,0)="NA",0,VLOOKUP($B9,intercensal_procesada_autos!$C$38:$U$69,9,0))</f>
        <v>2.8467189271804E-2</v>
      </c>
      <c r="AG9" s="35">
        <f>IF(VLOOKUP($B9,intercensal_procesada_autos!$C$38:$U$69,10,0)="NA",0,VLOOKUP($B9,intercensal_procesada_autos!$C$38:$U$69,10,0))</f>
        <v>2.22107183355519E-3</v>
      </c>
      <c r="AH9" s="35">
        <f>IF(VLOOKUP($B9,intercensal_procesada_autos!$C$38:$U$69,11,0)="NA",0,VLOOKUP($B9,intercensal_procesada_autos!$C$38:$U$69,11,0))</f>
        <v>0.48390677025527201</v>
      </c>
      <c r="AI9" s="35">
        <f>IF(VLOOKUP($B9,intercensal_procesada_autos!$C$38:$U$69,12,0)="NA",0,VLOOKUP($B9,intercensal_procesada_autos!$C$38:$U$69,12,0))</f>
        <v>0.23973362930077699</v>
      </c>
      <c r="AJ9" s="35">
        <f>IF(VLOOKUP($B9,intercensal_procesada_autos!$C$38:$U$69,13,0)="NA",0,VLOOKUP($B9,intercensal_procesada_autos!$C$38:$U$69,13,0))</f>
        <v>0.18423973362930099</v>
      </c>
      <c r="AK9" s="35">
        <f>IF(VLOOKUP($B9,intercensal_procesada_autos!$C$38:$U$69,14,0)="NA",0,VLOOKUP($B9,intercensal_procesada_autos!$C$38:$U$69,14,0))</f>
        <v>8.4350721420643704E-2</v>
      </c>
      <c r="AL9" s="35">
        <f>IF(VLOOKUP($B9,intercensal_procesada_autos!$C$38:$U$69,15,0)="NA",0,VLOOKUP($B9,intercensal_procesada_autos!$C$38:$U$69,15,0))</f>
        <v>7.7691453940066596E-3</v>
      </c>
      <c r="AN9" s="31">
        <f t="shared" si="7"/>
        <v>36.050656839532536</v>
      </c>
      <c r="AO9" s="31">
        <f t="shared" si="8"/>
        <v>38.903890775239475</v>
      </c>
      <c r="AP9" s="31">
        <f t="shared" si="9"/>
        <v>38.54659448120195</v>
      </c>
      <c r="AR9" s="31">
        <f t="shared" si="10"/>
        <v>19.653620026623283</v>
      </c>
      <c r="AS9" s="31">
        <f t="shared" si="11"/>
        <v>26.071032186459501</v>
      </c>
      <c r="AT9" s="31">
        <f t="shared" si="12"/>
        <v>19.667841972053395</v>
      </c>
      <c r="AV9" s="31">
        <f t="shared" si="13"/>
        <v>3143609.95</v>
      </c>
      <c r="AW9" s="31">
        <v>254</v>
      </c>
      <c r="AX9" s="31">
        <f t="shared" si="14"/>
        <v>798476927.30000007</v>
      </c>
      <c r="AZ9" s="31">
        <f t="shared" si="15"/>
        <v>346501.02500000008</v>
      </c>
      <c r="BA9" s="31">
        <v>185</v>
      </c>
      <c r="BB9" s="31">
        <f t="shared" si="16"/>
        <v>64102689.625000015</v>
      </c>
      <c r="BD9" s="36">
        <v>1.47021418667982</v>
      </c>
      <c r="BE9" s="31">
        <f t="shared" si="17"/>
        <v>255374476.96710134</v>
      </c>
      <c r="BG9" s="36">
        <v>1.47021418667982</v>
      </c>
      <c r="BH9" s="31">
        <f t="shared" si="18"/>
        <v>20501770.652939953</v>
      </c>
      <c r="BJ9" s="38">
        <v>7253.04269999999</v>
      </c>
      <c r="BK9" s="39">
        <f t="shared" si="19"/>
        <v>41.210469886363576</v>
      </c>
      <c r="BL9" s="40">
        <f t="shared" si="20"/>
        <v>10524102192.798578</v>
      </c>
      <c r="BN9" s="38">
        <f>VLOOKUP(B9,ENIGH_gasto_educ_entret!$A$2:$C$33,3,0)</f>
        <v>1532.2444742212999</v>
      </c>
      <c r="BO9" s="39">
        <f t="shared" si="21"/>
        <v>13.929495220193635</v>
      </c>
      <c r="BP9" s="40">
        <f t="shared" si="22"/>
        <v>285579316.31563324</v>
      </c>
      <c r="BR9" s="41">
        <f t="shared" si="23"/>
        <v>135.69284494990518</v>
      </c>
      <c r="BS9" s="40">
        <f t="shared" si="24"/>
        <v>5591.9659006030688</v>
      </c>
      <c r="BU9" s="41">
        <f t="shared" si="25"/>
        <v>50.427292959580363</v>
      </c>
      <c r="BV9" s="40">
        <f t="shared" si="26"/>
        <v>702.42673624777888</v>
      </c>
      <c r="BX9" s="42">
        <f t="shared" si="27"/>
        <v>88.90408351453803</v>
      </c>
      <c r="BY9" s="43">
        <f t="shared" si="28"/>
        <v>2908.8720115743145</v>
      </c>
    </row>
    <row r="10" spans="1:77" ht="14.1" customHeight="1">
      <c r="A10" s="29" t="s">
        <v>110</v>
      </c>
      <c r="B10" s="29" t="s">
        <v>111</v>
      </c>
      <c r="C10" s="30">
        <v>598710</v>
      </c>
      <c r="D10" s="30">
        <v>684156</v>
      </c>
      <c r="E10" s="30">
        <v>5217908</v>
      </c>
      <c r="F10" s="31">
        <f>VLOOKUP(B10,intercensal_procesada_autos!$C$3:$U$34,4,0)</f>
        <v>9814</v>
      </c>
      <c r="G10" s="31">
        <f>VLOOKUP(B10,intercensal_procesada_autos!$C$3:$U$34,5,0)</f>
        <v>62467</v>
      </c>
      <c r="H10" s="31">
        <f t="shared" si="0"/>
        <v>72281</v>
      </c>
      <c r="I10" s="31">
        <f t="shared" si="1"/>
        <v>144562</v>
      </c>
      <c r="J10" s="32">
        <v>0.3</v>
      </c>
      <c r="K10" s="31">
        <f t="shared" si="2"/>
        <v>187930.6</v>
      </c>
      <c r="L10" s="31">
        <f>VLOOKUP(B10,intercensal_procesada_autos!$C$38:$Q$69,4,0)</f>
        <v>22513</v>
      </c>
      <c r="M10" s="31">
        <f>VLOOKUP(B10,intercensal_procesada_autos!$C$38:$Q$69,5,0)</f>
        <v>27</v>
      </c>
      <c r="N10" s="31">
        <f t="shared" si="3"/>
        <v>22540</v>
      </c>
      <c r="O10" s="31">
        <f t="shared" si="4"/>
        <v>45080</v>
      </c>
      <c r="P10" s="33">
        <v>0.3</v>
      </c>
      <c r="Q10" s="31">
        <f t="shared" si="5"/>
        <v>58604</v>
      </c>
      <c r="R10" s="34">
        <f t="shared" si="6"/>
        <v>246534.6</v>
      </c>
      <c r="S10" s="35">
        <f>VLOOKUP($B10,intercensal_procesada_autos!$C$3:$U$34,6,0)</f>
        <v>0.37650295496229902</v>
      </c>
      <c r="T10" s="35">
        <f>VLOOKUP($B10,intercensal_procesada_autos!$C$3:$U$34,7,0)</f>
        <v>0.4695333197473</v>
      </c>
      <c r="U10" s="35">
        <f>VLOOKUP($B10,intercensal_procesada_autos!$C$3:$U$34,8,0)</f>
        <v>0.130527817403709</v>
      </c>
      <c r="V10" s="35">
        <f>VLOOKUP($B10,intercensal_procesada_autos!$C$3:$U$34,9,0)</f>
        <v>1.6405135520684701E-2</v>
      </c>
      <c r="W10" s="35">
        <f>VLOOKUP($B10,intercensal_procesada_autos!$C$3:$U$34,10,0)</f>
        <v>7.03077236600774E-3</v>
      </c>
      <c r="X10" s="35">
        <f>VLOOKUP($B10,intercensal_procesada_autos!$C$3:$U$34,11,0)</f>
        <v>0.34803976499591799</v>
      </c>
      <c r="Y10" s="35">
        <f>VLOOKUP($B10,intercensal_procesada_autos!$C$3:$U$34,12,0)</f>
        <v>0.42532857348680098</v>
      </c>
      <c r="Z10" s="35">
        <f>VLOOKUP($B10,intercensal_procesada_autos!$C$3:$U$34,13,0)</f>
        <v>0.16576752525333399</v>
      </c>
      <c r="AA10" s="35">
        <f>VLOOKUP($B10,intercensal_procesada_autos!$C$3:$U$34,14,0)</f>
        <v>3.4674308034642297E-2</v>
      </c>
      <c r="AB10" s="35">
        <f>VLOOKUP($B10,intercensal_procesada_autos!$C$3:$U$34,15,0)</f>
        <v>2.6189828229305101E-2</v>
      </c>
      <c r="AC10" s="35">
        <f>IF(VLOOKUP($B10,intercensal_procesada_autos!$C$38:$U$69,6,0)="NA",0,VLOOKUP($B10,intercensal_procesada_autos!$C$38:$U$69,6,0))</f>
        <v>0.60764891396082299</v>
      </c>
      <c r="AD10" s="35">
        <f>IF(VLOOKUP($B10,intercensal_procesada_autos!$C$38:$U$69,7,0)="NA",0,VLOOKUP($B10,intercensal_procesada_autos!$C$38:$U$69,7,0))</f>
        <v>0.33855994314396098</v>
      </c>
      <c r="AE10" s="35">
        <f>IF(VLOOKUP($B10,intercensal_procesada_autos!$C$38:$U$69,8,0)="NA",0,VLOOKUP($B10,intercensal_procesada_autos!$C$38:$U$69,8,0))</f>
        <v>4.8416470483720497E-2</v>
      </c>
      <c r="AF10" s="35">
        <f>IF(VLOOKUP($B10,intercensal_procesada_autos!$C$38:$U$69,9,0)="NA",0,VLOOKUP($B10,intercensal_procesada_autos!$C$38:$U$69,9,0))</f>
        <v>4.1753653444676396E-3</v>
      </c>
      <c r="AG10" s="35">
        <f>IF(VLOOKUP($B10,intercensal_procesada_autos!$C$38:$U$69,10,0)="NA",0,VLOOKUP($B10,intercensal_procesada_autos!$C$38:$U$69,10,0))</f>
        <v>1.19930706702794E-3</v>
      </c>
      <c r="AH10" s="35">
        <f>IF(VLOOKUP($B10,intercensal_procesada_autos!$C$38:$U$69,11,0)="NA",0,VLOOKUP($B10,intercensal_procesada_autos!$C$38:$U$69,11,0))</f>
        <v>0.77777777777777801</v>
      </c>
      <c r="AI10" s="35">
        <f>IF(VLOOKUP($B10,intercensal_procesada_autos!$C$38:$U$69,12,0)="NA",0,VLOOKUP($B10,intercensal_procesada_autos!$C$38:$U$69,12,0))</f>
        <v>0.22222222222222199</v>
      </c>
      <c r="AJ10" s="35">
        <f>IF(VLOOKUP($B10,intercensal_procesada_autos!$C$38:$U$69,13,0)="NA",0,VLOOKUP($B10,intercensal_procesada_autos!$C$38:$U$69,13,0))</f>
        <v>0</v>
      </c>
      <c r="AK10" s="35">
        <f>IF(VLOOKUP($B10,intercensal_procesada_autos!$C$38:$U$69,14,0)="NA",0,VLOOKUP($B10,intercensal_procesada_autos!$C$38:$U$69,14,0))</f>
        <v>0</v>
      </c>
      <c r="AL10" s="35">
        <f>IF(VLOOKUP($B10,intercensal_procesada_autos!$C$38:$U$69,15,0)="NA",0,VLOOKUP($B10,intercensal_procesada_autos!$C$38:$U$69,15,0))</f>
        <v>0</v>
      </c>
      <c r="AN10" s="31">
        <f t="shared" si="7"/>
        <v>21.793101691461182</v>
      </c>
      <c r="AO10" s="31">
        <f t="shared" si="8"/>
        <v>22.760417500440244</v>
      </c>
      <c r="AP10" s="31">
        <f t="shared" si="9"/>
        <v>22.629079564477536</v>
      </c>
      <c r="AR10" s="31">
        <f t="shared" si="10"/>
        <v>14.909385688268996</v>
      </c>
      <c r="AS10" s="31">
        <f t="shared" si="11"/>
        <v>10.833333333333329</v>
      </c>
      <c r="AT10" s="31">
        <f t="shared" si="12"/>
        <v>14.904503105590058</v>
      </c>
      <c r="AV10" s="31">
        <f t="shared" si="13"/>
        <v>70878.275000000038</v>
      </c>
      <c r="AW10" s="31">
        <v>254</v>
      </c>
      <c r="AX10" s="31">
        <f t="shared" si="14"/>
        <v>18003081.850000009</v>
      </c>
      <c r="AZ10" s="31">
        <f t="shared" si="15"/>
        <v>14557.724999999997</v>
      </c>
      <c r="BA10" s="31">
        <v>185</v>
      </c>
      <c r="BB10" s="31">
        <f t="shared" si="16"/>
        <v>2693179.1249999995</v>
      </c>
      <c r="BD10" s="36">
        <v>1.1321764819222</v>
      </c>
      <c r="BE10" s="31">
        <f t="shared" si="17"/>
        <v>2101778.3540693</v>
      </c>
      <c r="BG10" s="36">
        <v>1.1321764819222</v>
      </c>
      <c r="BH10" s="31">
        <f t="shared" si="18"/>
        <v>314416.4780074195</v>
      </c>
      <c r="BJ10" s="38">
        <v>6253.7825000000003</v>
      </c>
      <c r="BK10" s="39">
        <f t="shared" si="19"/>
        <v>35.532855113636366</v>
      </c>
      <c r="BL10" s="40">
        <f t="shared" si="20"/>
        <v>74682185.73612155</v>
      </c>
      <c r="BN10" s="38">
        <f>VLOOKUP(B10,ENIGH_gasto_educ_entret!$A$2:$C$33,3,0)</f>
        <v>1285.0588638371667</v>
      </c>
      <c r="BO10" s="39">
        <f t="shared" si="21"/>
        <v>11.682353307610606</v>
      </c>
      <c r="BP10" s="40">
        <f t="shared" si="22"/>
        <v>3673124.3818172547</v>
      </c>
      <c r="BR10" s="41">
        <f t="shared" si="23"/>
        <v>29.07788151892337</v>
      </c>
      <c r="BS10" s="40">
        <f t="shared" si="24"/>
        <v>1033.2201510233886</v>
      </c>
      <c r="BU10" s="41">
        <f t="shared" si="25"/>
        <v>13.949266992343368</v>
      </c>
      <c r="BV10" s="40">
        <f t="shared" si="26"/>
        <v>162.96026538674599</v>
      </c>
      <c r="BX10" s="42">
        <f t="shared" si="27"/>
        <v>20.493242448027495</v>
      </c>
      <c r="BY10" s="43">
        <f t="shared" si="28"/>
        <v>539.39654259289648</v>
      </c>
    </row>
    <row r="11" spans="1:77">
      <c r="A11" s="29" t="s">
        <v>112</v>
      </c>
      <c r="B11" s="29" t="s">
        <v>113</v>
      </c>
      <c r="C11" s="30">
        <v>1391180</v>
      </c>
      <c r="D11" s="30">
        <v>1332131</v>
      </c>
      <c r="E11" s="30">
        <v>3556574</v>
      </c>
      <c r="F11" s="31">
        <f>VLOOKUP(B11,intercensal_procesada_autos!$C$3:$U$34,4,0)</f>
        <v>52380</v>
      </c>
      <c r="G11" s="31">
        <f>VLOOKUP(B11,intercensal_procesada_autos!$C$3:$U$34,5,0)</f>
        <v>206254</v>
      </c>
      <c r="H11" s="31">
        <f t="shared" si="0"/>
        <v>258634</v>
      </c>
      <c r="I11" s="31">
        <f t="shared" si="1"/>
        <v>517268</v>
      </c>
      <c r="J11" s="32">
        <v>0.3</v>
      </c>
      <c r="K11" s="31">
        <f t="shared" si="2"/>
        <v>672448.4</v>
      </c>
      <c r="L11" s="31">
        <f>VLOOKUP(B11,intercensal_procesada_autos!$C$38:$Q$69,4,0)</f>
        <v>85181</v>
      </c>
      <c r="M11" s="31">
        <f>VLOOKUP(B11,intercensal_procesada_autos!$C$38:$Q$69,5,0)</f>
        <v>105</v>
      </c>
      <c r="N11" s="31">
        <f t="shared" si="3"/>
        <v>85286</v>
      </c>
      <c r="O11" s="31">
        <f t="shared" si="4"/>
        <v>170572</v>
      </c>
      <c r="P11" s="33">
        <v>0.3</v>
      </c>
      <c r="Q11" s="31">
        <f t="shared" si="5"/>
        <v>221743.6</v>
      </c>
      <c r="R11" s="34">
        <f t="shared" si="6"/>
        <v>894192</v>
      </c>
      <c r="S11" s="35">
        <f>VLOOKUP($B11,intercensal_procesada_autos!$C$3:$U$34,6,0)</f>
        <v>0.261473844979</v>
      </c>
      <c r="T11" s="35">
        <f>VLOOKUP($B11,intercensal_procesada_autos!$C$3:$U$34,7,0)</f>
        <v>0.491313478426881</v>
      </c>
      <c r="U11" s="35">
        <f>VLOOKUP($B11,intercensal_procesada_autos!$C$3:$U$34,8,0)</f>
        <v>0.19663993890798001</v>
      </c>
      <c r="V11" s="35">
        <f>VLOOKUP($B11,intercensal_procesada_autos!$C$3:$U$34,9,0)</f>
        <v>4.4597174494081702E-2</v>
      </c>
      <c r="W11" s="35">
        <f>VLOOKUP($B11,intercensal_procesada_autos!$C$3:$U$34,10,0)</f>
        <v>5.9755631920580402E-3</v>
      </c>
      <c r="X11" s="35">
        <f>VLOOKUP($B11,intercensal_procesada_autos!$C$3:$U$34,11,0)</f>
        <v>0.300241449862791</v>
      </c>
      <c r="Y11" s="35">
        <f>VLOOKUP($B11,intercensal_procesada_autos!$C$3:$U$34,12,0)</f>
        <v>0.46089772804406198</v>
      </c>
      <c r="Z11" s="35">
        <f>VLOOKUP($B11,intercensal_procesada_autos!$C$3:$U$34,13,0)</f>
        <v>0.197872526108585</v>
      </c>
      <c r="AA11" s="35">
        <f>VLOOKUP($B11,intercensal_procesada_autos!$C$3:$U$34,14,0)</f>
        <v>3.39047969978764E-2</v>
      </c>
      <c r="AB11" s="35">
        <f>VLOOKUP($B11,intercensal_procesada_autos!$C$3:$U$34,15,0)</f>
        <v>7.08349898668632E-3</v>
      </c>
      <c r="AC11" s="35">
        <f>IF(VLOOKUP($B11,intercensal_procesada_autos!$C$38:$U$69,6,0)="NA",0,VLOOKUP($B11,intercensal_procesada_autos!$C$38:$U$69,6,0))</f>
        <v>0.68762987051102897</v>
      </c>
      <c r="AD11" s="35">
        <f>IF(VLOOKUP($B11,intercensal_procesada_autos!$C$38:$U$69,7,0)="NA",0,VLOOKUP($B11,intercensal_procesada_autos!$C$38:$U$69,7,0))</f>
        <v>0.25077188574916898</v>
      </c>
      <c r="AE11" s="35">
        <f>IF(VLOOKUP($B11,intercensal_procesada_autos!$C$38:$U$69,8,0)="NA",0,VLOOKUP($B11,intercensal_procesada_autos!$C$38:$U$69,8,0))</f>
        <v>4.5150913936206398E-2</v>
      </c>
      <c r="AF11" s="35">
        <f>IF(VLOOKUP($B11,intercensal_procesada_autos!$C$38:$U$69,9,0)="NA",0,VLOOKUP($B11,intercensal_procesada_autos!$C$38:$U$69,9,0))</f>
        <v>1.2702363203061701E-2</v>
      </c>
      <c r="AG11" s="35">
        <f>IF(VLOOKUP($B11,intercensal_procesada_autos!$C$38:$U$69,10,0)="NA",0,VLOOKUP($B11,intercensal_procesada_autos!$C$38:$U$69,10,0))</f>
        <v>3.7449666005329799E-3</v>
      </c>
      <c r="AH11" s="35">
        <f>IF(VLOOKUP($B11,intercensal_procesada_autos!$C$38:$U$69,11,0)="NA",0,VLOOKUP($B11,intercensal_procesada_autos!$C$38:$U$69,11,0))</f>
        <v>0</v>
      </c>
      <c r="AI11" s="35">
        <f>IF(VLOOKUP($B11,intercensal_procesada_autos!$C$38:$U$69,12,0)="NA",0,VLOOKUP($B11,intercensal_procesada_autos!$C$38:$U$69,12,0))</f>
        <v>0.71428571428571397</v>
      </c>
      <c r="AJ11" s="35">
        <f>IF(VLOOKUP($B11,intercensal_procesada_autos!$C$38:$U$69,13,0)="NA",0,VLOOKUP($B11,intercensal_procesada_autos!$C$38:$U$69,13,0))</f>
        <v>0</v>
      </c>
      <c r="AK11" s="35">
        <f>IF(VLOOKUP($B11,intercensal_procesada_autos!$C$38:$U$69,14,0)="NA",0,VLOOKUP($B11,intercensal_procesada_autos!$C$38:$U$69,14,0))</f>
        <v>0.28571428571428598</v>
      </c>
      <c r="AL11" s="35">
        <f>IF(VLOOKUP($B11,intercensal_procesada_autos!$C$38:$U$69,15,0)="NA",0,VLOOKUP($B11,intercensal_procesada_autos!$C$38:$U$69,15,0))</f>
        <v>0</v>
      </c>
      <c r="AN11" s="31">
        <f t="shared" si="7"/>
        <v>26.774484536082483</v>
      </c>
      <c r="AO11" s="31">
        <f t="shared" si="8"/>
        <v>24.577705159657526</v>
      </c>
      <c r="AP11" s="31">
        <f t="shared" si="9"/>
        <v>25.022609169714748</v>
      </c>
      <c r="AR11" s="31">
        <f t="shared" si="10"/>
        <v>14.536340263673807</v>
      </c>
      <c r="AS11" s="31">
        <f t="shared" si="11"/>
        <v>41.785714285714306</v>
      </c>
      <c r="AT11" s="31">
        <f t="shared" si="12"/>
        <v>14.569888375583314</v>
      </c>
      <c r="AV11" s="31">
        <f t="shared" si="13"/>
        <v>280440.22500000021</v>
      </c>
      <c r="AW11" s="31">
        <v>254</v>
      </c>
      <c r="AX11" s="31">
        <f t="shared" si="14"/>
        <v>71231817.150000051</v>
      </c>
      <c r="AZ11" s="31">
        <f t="shared" si="15"/>
        <v>53846.324999999939</v>
      </c>
      <c r="BA11" s="31">
        <v>185</v>
      </c>
      <c r="BB11" s="31">
        <f t="shared" si="16"/>
        <v>9961570.1249999888</v>
      </c>
      <c r="BD11" s="36">
        <v>1.1918466427866401</v>
      </c>
      <c r="BE11" s="31">
        <f t="shared" si="17"/>
        <v>11465892.078084819</v>
      </c>
      <c r="BG11" s="36">
        <v>1.1918466427866401</v>
      </c>
      <c r="BH11" s="31">
        <f t="shared" si="18"/>
        <v>1603472.8938755384</v>
      </c>
      <c r="BJ11" s="38">
        <v>7907.9026999999996</v>
      </c>
      <c r="BK11" s="39">
        <f t="shared" si="19"/>
        <v>44.931265340909086</v>
      </c>
      <c r="BL11" s="40">
        <f t="shared" si="20"/>
        <v>515177039.33065647</v>
      </c>
      <c r="BN11" s="38">
        <f>VLOOKUP(B11,ENIGH_gasto_educ_entret!$A$2:$C$33,3,0)</f>
        <v>1131.2873957421168</v>
      </c>
      <c r="BO11" s="39">
        <f t="shared" si="21"/>
        <v>10.284430870382881</v>
      </c>
      <c r="BP11" s="40">
        <f t="shared" si="22"/>
        <v>16490806.12959576</v>
      </c>
      <c r="BR11" s="41">
        <f t="shared" si="23"/>
        <v>44.332501055873628</v>
      </c>
      <c r="BS11" s="40">
        <f t="shared" si="24"/>
        <v>1991.91536816759</v>
      </c>
      <c r="BU11" s="41">
        <f t="shared" si="25"/>
        <v>18.801126725084284</v>
      </c>
      <c r="BV11" s="40">
        <f t="shared" si="26"/>
        <v>193.35888808943741</v>
      </c>
      <c r="BX11" s="42">
        <f t="shared" si="27"/>
        <v>29.75994779119516</v>
      </c>
      <c r="BY11" s="43">
        <f t="shared" si="28"/>
        <v>965.35252960294986</v>
      </c>
    </row>
    <row r="12" spans="1:77">
      <c r="A12" s="29" t="s">
        <v>114</v>
      </c>
      <c r="B12" s="29" t="s">
        <v>115</v>
      </c>
      <c r="C12" s="30">
        <v>807537</v>
      </c>
      <c r="D12" s="30">
        <v>823128</v>
      </c>
      <c r="E12" s="30">
        <v>2954915</v>
      </c>
      <c r="F12" s="31">
        <f>VLOOKUP(B12,intercensal_procesada_autos!$C$3:$U$34,4,0)</f>
        <v>25907</v>
      </c>
      <c r="G12" s="31">
        <f>VLOOKUP(B12,intercensal_procesada_autos!$C$3:$U$34,5,0)</f>
        <v>124749</v>
      </c>
      <c r="H12" s="31">
        <f t="shared" si="0"/>
        <v>150656</v>
      </c>
      <c r="I12" s="31">
        <f t="shared" si="1"/>
        <v>301312</v>
      </c>
      <c r="J12" s="32">
        <v>0.3</v>
      </c>
      <c r="K12" s="31">
        <f t="shared" si="2"/>
        <v>391705.60000000003</v>
      </c>
      <c r="L12" s="31">
        <f>VLOOKUP(B12,intercensal_procesada_autos!$C$38:$Q$69,4,0)</f>
        <v>54673</v>
      </c>
      <c r="M12" s="31">
        <f>VLOOKUP(B12,intercensal_procesada_autos!$C$38:$Q$69,5,0)</f>
        <v>117</v>
      </c>
      <c r="N12" s="31">
        <f t="shared" si="3"/>
        <v>54790</v>
      </c>
      <c r="O12" s="31">
        <f t="shared" si="4"/>
        <v>109580</v>
      </c>
      <c r="P12" s="33">
        <v>0.3</v>
      </c>
      <c r="Q12" s="31">
        <f t="shared" si="5"/>
        <v>142454</v>
      </c>
      <c r="R12" s="34">
        <f t="shared" si="6"/>
        <v>534159.60000000009</v>
      </c>
      <c r="S12" s="35">
        <f>VLOOKUP($B12,intercensal_procesada_autos!$C$3:$U$34,6,0)</f>
        <v>0.47678233682016402</v>
      </c>
      <c r="T12" s="35">
        <f>VLOOKUP($B12,intercensal_procesada_autos!$C$3:$U$34,7,0)</f>
        <v>0.41942332188211701</v>
      </c>
      <c r="U12" s="35">
        <f>VLOOKUP($B12,intercensal_procesada_autos!$C$3:$U$34,8,0)</f>
        <v>8.4262940518006701E-2</v>
      </c>
      <c r="V12" s="35">
        <f>VLOOKUP($B12,intercensal_procesada_autos!$C$3:$U$34,9,0)</f>
        <v>1.48222488130621E-2</v>
      </c>
      <c r="W12" s="35">
        <f>VLOOKUP($B12,intercensal_procesada_autos!$C$3:$U$34,10,0)</f>
        <v>4.7091519666499397E-3</v>
      </c>
      <c r="X12" s="35">
        <f>VLOOKUP($B12,intercensal_procesada_autos!$C$3:$U$34,11,0)</f>
        <v>0.43783918107559999</v>
      </c>
      <c r="Y12" s="35">
        <f>VLOOKUP($B12,intercensal_procesada_autos!$C$3:$U$34,12,0)</f>
        <v>0.42293725801409199</v>
      </c>
      <c r="Z12" s="35">
        <f>VLOOKUP($B12,intercensal_procesada_autos!$C$3:$U$34,13,0)</f>
        <v>0.115479883606281</v>
      </c>
      <c r="AA12" s="35">
        <f>VLOOKUP($B12,intercensal_procesada_autos!$C$3:$U$34,14,0)</f>
        <v>2.0072305188819101E-2</v>
      </c>
      <c r="AB12" s="35">
        <f>VLOOKUP($B12,intercensal_procesada_autos!$C$3:$U$34,15,0)</f>
        <v>3.6713721152073402E-3</v>
      </c>
      <c r="AC12" s="35">
        <f>IF(VLOOKUP($B12,intercensal_procesada_autos!$C$38:$U$69,6,0)="NA",0,VLOOKUP($B12,intercensal_procesada_autos!$C$38:$U$69,6,0))</f>
        <v>0.69429151500740804</v>
      </c>
      <c r="AD12" s="35">
        <f>IF(VLOOKUP($B12,intercensal_procesada_autos!$C$38:$U$69,7,0)="NA",0,VLOOKUP($B12,intercensal_procesada_autos!$C$38:$U$69,7,0))</f>
        <v>0.27916887677647101</v>
      </c>
      <c r="AE12" s="35">
        <f>IF(VLOOKUP($B12,intercensal_procesada_autos!$C$38:$U$69,8,0)="NA",0,VLOOKUP($B12,intercensal_procesada_autos!$C$38:$U$69,8,0))</f>
        <v>2.5551917765624699E-2</v>
      </c>
      <c r="AF12" s="35">
        <f>IF(VLOOKUP($B12,intercensal_procesada_autos!$C$38:$U$69,9,0)="NA",0,VLOOKUP($B12,intercensal_procesada_autos!$C$38:$U$69,9,0))</f>
        <v>9.8769045049658909E-4</v>
      </c>
      <c r="AG12" s="35">
        <f>IF(VLOOKUP($B12,intercensal_procesada_autos!$C$38:$U$69,10,0)="NA",0,VLOOKUP($B12,intercensal_procesada_autos!$C$38:$U$69,10,0))</f>
        <v>0</v>
      </c>
      <c r="AH12" s="35">
        <f>IF(VLOOKUP($B12,intercensal_procesada_autos!$C$38:$U$69,11,0)="NA",0,VLOOKUP($B12,intercensal_procesada_autos!$C$38:$U$69,11,0))</f>
        <v>0.47863247863247899</v>
      </c>
      <c r="AI12" s="35">
        <f>IF(VLOOKUP($B12,intercensal_procesada_autos!$C$38:$U$69,12,0)="NA",0,VLOOKUP($B12,intercensal_procesada_autos!$C$38:$U$69,12,0))</f>
        <v>0.44444444444444398</v>
      </c>
      <c r="AJ12" s="35">
        <f>IF(VLOOKUP($B12,intercensal_procesada_autos!$C$38:$U$69,13,0)="NA",0,VLOOKUP($B12,intercensal_procesada_autos!$C$38:$U$69,13,0))</f>
        <v>7.69230769230769E-2</v>
      </c>
      <c r="AK12" s="35">
        <f>IF(VLOOKUP($B12,intercensal_procesada_autos!$C$38:$U$69,14,0)="NA",0,VLOOKUP($B12,intercensal_procesada_autos!$C$38:$U$69,14,0))</f>
        <v>0</v>
      </c>
      <c r="AL12" s="35">
        <f>IF(VLOOKUP($B12,intercensal_procesada_autos!$C$38:$U$69,15,0)="NA",0,VLOOKUP($B12,intercensal_procesada_autos!$C$38:$U$69,15,0))</f>
        <v>0</v>
      </c>
      <c r="AN12" s="31">
        <f t="shared" si="7"/>
        <v>18.845099779982245</v>
      </c>
      <c r="AO12" s="31">
        <f t="shared" si="8"/>
        <v>19.802984392660431</v>
      </c>
      <c r="AP12" s="31">
        <f t="shared" si="9"/>
        <v>19.638265319668623</v>
      </c>
      <c r="AR12" s="31">
        <f t="shared" si="10"/>
        <v>12.727214530023963</v>
      </c>
      <c r="AS12" s="31">
        <f t="shared" si="11"/>
        <v>17.051282051282044</v>
      </c>
      <c r="AT12" s="31">
        <f t="shared" si="12"/>
        <v>12.736448256981202</v>
      </c>
      <c r="AV12" s="31">
        <f t="shared" si="13"/>
        <v>128206.97499999985</v>
      </c>
      <c r="AW12" s="31">
        <v>254</v>
      </c>
      <c r="AX12" s="31">
        <f t="shared" si="14"/>
        <v>32564571.649999961</v>
      </c>
      <c r="AZ12" s="31">
        <f t="shared" si="15"/>
        <v>30239.300000000003</v>
      </c>
      <c r="BA12" s="31">
        <v>185</v>
      </c>
      <c r="BB12" s="31">
        <f t="shared" si="16"/>
        <v>5594270.5000000009</v>
      </c>
      <c r="BD12" s="36">
        <v>1.37314942532752</v>
      </c>
      <c r="BE12" s="31">
        <f t="shared" si="17"/>
        <v>8849329.1211449951</v>
      </c>
      <c r="BG12" s="36">
        <v>1.37314942532752</v>
      </c>
      <c r="BH12" s="31">
        <f t="shared" si="18"/>
        <v>1520226.9932886539</v>
      </c>
      <c r="BJ12" s="38">
        <v>7950.4267</v>
      </c>
      <c r="BK12" s="39">
        <f t="shared" si="19"/>
        <v>45.172878977272724</v>
      </c>
      <c r="BL12" s="40">
        <f t="shared" si="20"/>
        <v>399749673.41953808</v>
      </c>
      <c r="BN12" s="38">
        <f>VLOOKUP(B12,ENIGH_gasto_educ_entret!$A$2:$C$33,3,0)</f>
        <v>1724.1845296103331</v>
      </c>
      <c r="BO12" s="39">
        <f t="shared" si="21"/>
        <v>15.674404814639392</v>
      </c>
      <c r="BP12" s="40">
        <f t="shared" si="22"/>
        <v>23828653.302948441</v>
      </c>
      <c r="BR12" s="41">
        <f t="shared" si="23"/>
        <v>58.738643805391057</v>
      </c>
      <c r="BS12" s="40">
        <f t="shared" si="24"/>
        <v>2653.3936479100607</v>
      </c>
      <c r="BU12" s="41">
        <f t="shared" si="25"/>
        <v>27.746431708133855</v>
      </c>
      <c r="BV12" s="40">
        <f t="shared" si="26"/>
        <v>434.90880275503633</v>
      </c>
      <c r="BX12" s="42">
        <f t="shared" si="27"/>
        <v>40.85830051461172</v>
      </c>
      <c r="BY12" s="43">
        <f t="shared" si="28"/>
        <v>1373.4827305388606</v>
      </c>
    </row>
    <row r="13" spans="1:77">
      <c r="A13" s="29" t="s">
        <v>116</v>
      </c>
      <c r="B13" s="29" t="s">
        <v>117</v>
      </c>
      <c r="C13" s="30">
        <v>150673</v>
      </c>
      <c r="D13" s="30">
        <v>334240</v>
      </c>
      <c r="E13" s="30">
        <v>711235</v>
      </c>
      <c r="F13" s="31">
        <f>VLOOKUP(B13,intercensal_procesada_autos!$C$3:$U$34,4,0)</f>
        <v>10705</v>
      </c>
      <c r="G13" s="31">
        <f>VLOOKUP(B13,intercensal_procesada_autos!$C$3:$U$34,5,0)</f>
        <v>63283</v>
      </c>
      <c r="H13" s="31">
        <f t="shared" si="0"/>
        <v>73988</v>
      </c>
      <c r="I13" s="31">
        <f t="shared" si="1"/>
        <v>147976</v>
      </c>
      <c r="J13" s="32">
        <v>0.3</v>
      </c>
      <c r="K13" s="31">
        <f t="shared" si="2"/>
        <v>192368.80000000002</v>
      </c>
      <c r="L13" s="31">
        <f>VLOOKUP(B13,intercensal_procesada_autos!$C$38:$Q$69,4,0)</f>
        <v>20867</v>
      </c>
      <c r="M13" s="31">
        <f>VLOOKUP(B13,intercensal_procesada_autos!$C$38:$Q$69,5,0)</f>
        <v>97</v>
      </c>
      <c r="N13" s="31">
        <f t="shared" si="3"/>
        <v>20964</v>
      </c>
      <c r="O13" s="31">
        <f t="shared" si="4"/>
        <v>41928</v>
      </c>
      <c r="P13" s="33">
        <v>0.3</v>
      </c>
      <c r="Q13" s="31">
        <f t="shared" si="5"/>
        <v>54506.400000000001</v>
      </c>
      <c r="R13" s="34">
        <f t="shared" si="6"/>
        <v>246875.2</v>
      </c>
      <c r="S13" s="35">
        <f>VLOOKUP($B13,intercensal_procesada_autos!$C$3:$U$34,6,0)</f>
        <v>0.53255488089677705</v>
      </c>
      <c r="T13" s="35">
        <f>VLOOKUP($B13,intercensal_procesada_autos!$C$3:$U$34,7,0)</f>
        <v>0.40009341429238698</v>
      </c>
      <c r="U13" s="35">
        <f>VLOOKUP($B13,intercensal_procesada_autos!$C$3:$U$34,8,0)</f>
        <v>5.2125175151798202E-2</v>
      </c>
      <c r="V13" s="35">
        <f>VLOOKUP($B13,intercensal_procesada_autos!$C$3:$U$34,9,0)</f>
        <v>5.1377860812704297E-3</v>
      </c>
      <c r="W13" s="35">
        <f>VLOOKUP($B13,intercensal_procesada_autos!$C$3:$U$34,10,0)</f>
        <v>1.0088743577767401E-2</v>
      </c>
      <c r="X13" s="35">
        <f>VLOOKUP($B13,intercensal_procesada_autos!$C$3:$U$34,11,0)</f>
        <v>0.53809079847668395</v>
      </c>
      <c r="Y13" s="35">
        <f>VLOOKUP($B13,intercensal_procesada_autos!$C$3:$U$34,12,0)</f>
        <v>0.34614351405590799</v>
      </c>
      <c r="Z13" s="35">
        <f>VLOOKUP($B13,intercensal_procesada_autos!$C$3:$U$34,13,0)</f>
        <v>8.5710222334592204E-2</v>
      </c>
      <c r="AA13" s="35">
        <f>VLOOKUP($B13,intercensal_procesada_autos!$C$3:$U$34,14,0)</f>
        <v>2.13011393265174E-2</v>
      </c>
      <c r="AB13" s="35">
        <f>VLOOKUP($B13,intercensal_procesada_autos!$C$3:$U$34,15,0)</f>
        <v>8.7543258062986896E-3</v>
      </c>
      <c r="AC13" s="35">
        <f>IF(VLOOKUP($B13,intercensal_procesada_autos!$C$38:$U$69,6,0)="NA",0,VLOOKUP($B13,intercensal_procesada_autos!$C$38:$U$69,6,0))</f>
        <v>0.744668615517324</v>
      </c>
      <c r="AD13" s="35">
        <f>IF(VLOOKUP($B13,intercensal_procesada_autos!$C$38:$U$69,7,0)="NA",0,VLOOKUP($B13,intercensal_procesada_autos!$C$38:$U$69,7,0))</f>
        <v>0.23760003833804599</v>
      </c>
      <c r="AE13" s="35">
        <f>IF(VLOOKUP($B13,intercensal_procesada_autos!$C$38:$U$69,8,0)="NA",0,VLOOKUP($B13,intercensal_procesada_autos!$C$38:$U$69,8,0))</f>
        <v>1.7300043130301399E-2</v>
      </c>
      <c r="AF13" s="35">
        <f>IF(VLOOKUP($B13,intercensal_procesada_autos!$C$38:$U$69,9,0)="NA",0,VLOOKUP($B13,intercensal_procesada_autos!$C$38:$U$69,9,0))</f>
        <v>4.3130301432884498E-4</v>
      </c>
      <c r="AG13" s="35">
        <f>IF(VLOOKUP($B13,intercensal_procesada_autos!$C$38:$U$69,10,0)="NA",0,VLOOKUP($B13,intercensal_procesada_autos!$C$38:$U$69,10,0))</f>
        <v>0</v>
      </c>
      <c r="AH13" s="35">
        <f>IF(VLOOKUP($B13,intercensal_procesada_autos!$C$38:$U$69,11,0)="NA",0,VLOOKUP($B13,intercensal_procesada_autos!$C$38:$U$69,11,0))</f>
        <v>0.597938144329897</v>
      </c>
      <c r="AI13" s="35">
        <f>IF(VLOOKUP($B13,intercensal_procesada_autos!$C$38:$U$69,12,0)="NA",0,VLOOKUP($B13,intercensal_procesada_autos!$C$38:$U$69,12,0))</f>
        <v>0.23711340206185599</v>
      </c>
      <c r="AJ13" s="35">
        <f>IF(VLOOKUP($B13,intercensal_procesada_autos!$C$38:$U$69,13,0)="NA",0,VLOOKUP($B13,intercensal_procesada_autos!$C$38:$U$69,13,0))</f>
        <v>0.164948453608247</v>
      </c>
      <c r="AK13" s="35">
        <f>IF(VLOOKUP($B13,intercensal_procesada_autos!$C$38:$U$69,14,0)="NA",0,VLOOKUP($B13,intercensal_procesada_autos!$C$38:$U$69,14,0))</f>
        <v>0</v>
      </c>
      <c r="AL13" s="35">
        <f>IF(VLOOKUP($B13,intercensal_procesada_autos!$C$38:$U$69,15,0)="NA",0,VLOOKUP($B13,intercensal_procesada_autos!$C$38:$U$69,15,0))</f>
        <v>0</v>
      </c>
      <c r="AN13" s="31">
        <f t="shared" si="7"/>
        <v>17.317608594114901</v>
      </c>
      <c r="AO13" s="31">
        <f t="shared" si="8"/>
        <v>17.597972599276275</v>
      </c>
      <c r="AP13" s="31">
        <f t="shared" si="9"/>
        <v>17.557407958047257</v>
      </c>
      <c r="AR13" s="31">
        <f t="shared" si="10"/>
        <v>11.748334691139126</v>
      </c>
      <c r="AS13" s="31">
        <f t="shared" si="11"/>
        <v>17.242268041237104</v>
      </c>
      <c r="AT13" s="31">
        <f t="shared" si="12"/>
        <v>11.773755008586154</v>
      </c>
      <c r="AV13" s="31">
        <f t="shared" si="13"/>
        <v>56291.625000000022</v>
      </c>
      <c r="AW13" s="31">
        <v>254</v>
      </c>
      <c r="AX13" s="31">
        <f t="shared" si="14"/>
        <v>14298072.750000006</v>
      </c>
      <c r="AZ13" s="31">
        <f t="shared" si="15"/>
        <v>10695.750000000005</v>
      </c>
      <c r="BA13" s="31">
        <v>185</v>
      </c>
      <c r="BB13" s="31">
        <f t="shared" si="16"/>
        <v>1978713.7500000009</v>
      </c>
      <c r="BD13" s="36">
        <v>1.11525067986798</v>
      </c>
      <c r="BE13" s="31">
        <f t="shared" si="17"/>
        <v>1477571.4868287798</v>
      </c>
      <c r="BG13" s="36">
        <v>1.11525067986798</v>
      </c>
      <c r="BH13" s="31">
        <f t="shared" si="18"/>
        <v>204481.47584058484</v>
      </c>
      <c r="BJ13" s="38">
        <v>6974.9111000000003</v>
      </c>
      <c r="BK13" s="39">
        <f t="shared" si="19"/>
        <v>39.630176704545455</v>
      </c>
      <c r="BL13" s="40">
        <f t="shared" si="20"/>
        <v>58556419.1166225</v>
      </c>
      <c r="BN13" s="38">
        <f>VLOOKUP(B13,ENIGH_gasto_educ_entret!$A$2:$C$33,3,0)</f>
        <v>1135.1000717619233</v>
      </c>
      <c r="BO13" s="39">
        <f t="shared" si="21"/>
        <v>10.319091561472032</v>
      </c>
      <c r="BP13" s="40">
        <f t="shared" si="22"/>
        <v>2110063.0718239262</v>
      </c>
      <c r="BR13" s="41">
        <f t="shared" si="23"/>
        <v>19.970420701043139</v>
      </c>
      <c r="BS13" s="40">
        <f t="shared" si="24"/>
        <v>791.43130124645211</v>
      </c>
      <c r="BU13" s="41">
        <f t="shared" si="25"/>
        <v>9.753934165263539</v>
      </c>
      <c r="BV13" s="40">
        <f t="shared" si="26"/>
        <v>100.65173973592474</v>
      </c>
      <c r="BX13" s="42">
        <f t="shared" si="27"/>
        <v>14.228288408244842</v>
      </c>
      <c r="BY13" s="43">
        <f t="shared" si="28"/>
        <v>403.18162133318356</v>
      </c>
    </row>
    <row r="14" spans="1:77">
      <c r="A14" s="29" t="s">
        <v>118</v>
      </c>
      <c r="B14" s="29" t="s">
        <v>118</v>
      </c>
      <c r="C14" s="30">
        <v>654876</v>
      </c>
      <c r="D14" s="30">
        <v>1215817</v>
      </c>
      <c r="E14" s="30">
        <v>1754754</v>
      </c>
      <c r="F14" s="31">
        <f>VLOOKUP(B14,intercensal_procesada_autos!$C$3:$U$34,4,0)</f>
        <v>15749</v>
      </c>
      <c r="G14" s="31">
        <f>VLOOKUP(B14,intercensal_procesada_autos!$C$3:$U$34,5,0)</f>
        <v>80665</v>
      </c>
      <c r="H14" s="31">
        <f t="shared" si="0"/>
        <v>96414</v>
      </c>
      <c r="I14" s="31">
        <f t="shared" si="1"/>
        <v>192828</v>
      </c>
      <c r="J14" s="32">
        <v>0.3</v>
      </c>
      <c r="K14" s="31">
        <f t="shared" si="2"/>
        <v>250676.4</v>
      </c>
      <c r="L14" s="31">
        <f>VLOOKUP(B14,intercensal_procesada_autos!$C$38:$Q$69,4,0)</f>
        <v>32609</v>
      </c>
      <c r="M14" s="31">
        <f>VLOOKUP(B14,intercensal_procesada_autos!$C$38:$Q$69,5,0)</f>
        <v>114</v>
      </c>
      <c r="N14" s="31">
        <f t="shared" si="3"/>
        <v>32723</v>
      </c>
      <c r="O14" s="31">
        <f t="shared" si="4"/>
        <v>65446</v>
      </c>
      <c r="P14" s="33">
        <v>0.3</v>
      </c>
      <c r="Q14" s="31">
        <f t="shared" si="5"/>
        <v>85079.8</v>
      </c>
      <c r="R14" s="34">
        <f t="shared" si="6"/>
        <v>335756.2</v>
      </c>
      <c r="S14" s="35">
        <f>VLOOKUP($B14,intercensal_procesada_autos!$C$3:$U$34,6,0)</f>
        <v>0.49215823226871502</v>
      </c>
      <c r="T14" s="35">
        <f>VLOOKUP($B14,intercensal_procesada_autos!$C$3:$U$34,7,0)</f>
        <v>0.41316909010095898</v>
      </c>
      <c r="U14" s="35">
        <f>VLOOKUP($B14,intercensal_procesada_autos!$C$3:$U$34,8,0)</f>
        <v>8.0386056257540195E-2</v>
      </c>
      <c r="V14" s="35">
        <f>VLOOKUP($B14,intercensal_procesada_autos!$C$3:$U$34,9,0)</f>
        <v>7.8735157787795992E-3</v>
      </c>
      <c r="W14" s="35">
        <f>VLOOKUP($B14,intercensal_procesada_autos!$C$3:$U$34,10,0)</f>
        <v>6.41310559400597E-3</v>
      </c>
      <c r="X14" s="35">
        <f>VLOOKUP($B14,intercensal_procesada_autos!$C$3:$U$34,11,0)</f>
        <v>0.46748899770656399</v>
      </c>
      <c r="Y14" s="35">
        <f>VLOOKUP($B14,intercensal_procesada_autos!$C$3:$U$34,12,0)</f>
        <v>0.39862393851112599</v>
      </c>
      <c r="Z14" s="35">
        <f>VLOOKUP($B14,intercensal_procesada_autos!$C$3:$U$34,13,0)</f>
        <v>8.8601004152978405E-2</v>
      </c>
      <c r="AA14" s="35">
        <f>VLOOKUP($B14,intercensal_procesada_autos!$C$3:$U$34,14,0)</f>
        <v>2.2413686233186601E-2</v>
      </c>
      <c r="AB14" s="35">
        <f>VLOOKUP($B14,intercensal_procesada_autos!$C$3:$U$34,15,0)</f>
        <v>2.2872373396144501E-2</v>
      </c>
      <c r="AC14" s="35">
        <f>IF(VLOOKUP($B14,intercensal_procesada_autos!$C$38:$U$69,6,0)="NA",0,VLOOKUP($B14,intercensal_procesada_autos!$C$38:$U$69,6,0))</f>
        <v>0.71670397742954395</v>
      </c>
      <c r="AD14" s="35">
        <f>IF(VLOOKUP($B14,intercensal_procesada_autos!$C$38:$U$69,7,0)="NA",0,VLOOKUP($B14,intercensal_procesada_autos!$C$38:$U$69,7,0))</f>
        <v>0.26437486583458603</v>
      </c>
      <c r="AE14" s="35">
        <f>IF(VLOOKUP($B14,intercensal_procesada_autos!$C$38:$U$69,8,0)="NA",0,VLOOKUP($B14,intercensal_procesada_autos!$C$38:$U$69,8,0))</f>
        <v>1.3247876353154E-2</v>
      </c>
      <c r="AF14" s="35">
        <f>IF(VLOOKUP($B14,intercensal_procesada_autos!$C$38:$U$69,9,0)="NA",0,VLOOKUP($B14,intercensal_procesada_autos!$C$38:$U$69,9,0))</f>
        <v>2.79064062068754E-3</v>
      </c>
      <c r="AG14" s="35">
        <f>IF(VLOOKUP($B14,intercensal_procesada_autos!$C$38:$U$69,10,0)="NA",0,VLOOKUP($B14,intercensal_procesada_autos!$C$38:$U$69,10,0))</f>
        <v>2.8826397620288899E-3</v>
      </c>
      <c r="AH14" s="35">
        <f>IF(VLOOKUP($B14,intercensal_procesada_autos!$C$38:$U$69,11,0)="NA",0,VLOOKUP($B14,intercensal_procesada_autos!$C$38:$U$69,11,0))</f>
        <v>0.28947368421052599</v>
      </c>
      <c r="AI14" s="35">
        <f>IF(VLOOKUP($B14,intercensal_procesada_autos!$C$38:$U$69,12,0)="NA",0,VLOOKUP($B14,intercensal_procesada_autos!$C$38:$U$69,12,0))</f>
        <v>0.60526315789473695</v>
      </c>
      <c r="AJ14" s="35">
        <f>IF(VLOOKUP($B14,intercensal_procesada_autos!$C$38:$U$69,13,0)="NA",0,VLOOKUP($B14,intercensal_procesada_autos!$C$38:$U$69,13,0))</f>
        <v>0.105263157894737</v>
      </c>
      <c r="AK14" s="35">
        <f>IF(VLOOKUP($B14,intercensal_procesada_autos!$C$38:$U$69,14,0)="NA",0,VLOOKUP($B14,intercensal_procesada_autos!$C$38:$U$69,14,0))</f>
        <v>0</v>
      </c>
      <c r="AL14" s="35">
        <f>IF(VLOOKUP($B14,intercensal_procesada_autos!$C$38:$U$69,15,0)="NA",0,VLOOKUP($B14,intercensal_procesada_autos!$C$38:$U$69,15,0))</f>
        <v>0</v>
      </c>
      <c r="AN14" s="31">
        <f t="shared" si="7"/>
        <v>18.275446060067306</v>
      </c>
      <c r="AO14" s="31">
        <f t="shared" si="8"/>
        <v>18.47948304717039</v>
      </c>
      <c r="AP14" s="31">
        <f t="shared" si="9"/>
        <v>18.446154085506251</v>
      </c>
      <c r="AR14" s="31">
        <f t="shared" si="10"/>
        <v>12.603422368057906</v>
      </c>
      <c r="AS14" s="31">
        <f t="shared" si="11"/>
        <v>20.526315789473692</v>
      </c>
      <c r="AT14" s="31">
        <f t="shared" si="12"/>
        <v>12.631024050362139</v>
      </c>
      <c r="AV14" s="31">
        <f t="shared" si="13"/>
        <v>77066.924999999988</v>
      </c>
      <c r="AW14" s="31">
        <v>254</v>
      </c>
      <c r="AX14" s="31">
        <f t="shared" si="14"/>
        <v>19574998.949999996</v>
      </c>
      <c r="AZ14" s="31">
        <f t="shared" si="15"/>
        <v>17910.750000000011</v>
      </c>
      <c r="BA14" s="31">
        <v>185</v>
      </c>
      <c r="BB14" s="31">
        <f t="shared" si="16"/>
        <v>3313488.7500000019</v>
      </c>
      <c r="BD14" s="36">
        <v>1.1133269712896601</v>
      </c>
      <c r="BE14" s="31">
        <f t="shared" si="17"/>
        <v>1992564.0905223414</v>
      </c>
      <c r="BG14" s="36">
        <v>1.1133269712896601</v>
      </c>
      <c r="BH14" s="31">
        <f t="shared" si="18"/>
        <v>337284.2427457585</v>
      </c>
      <c r="BJ14" s="38">
        <v>6235.0527000000002</v>
      </c>
      <c r="BK14" s="39">
        <f t="shared" si="19"/>
        <v>35.426435795454545</v>
      </c>
      <c r="BL14" s="40">
        <f t="shared" si="20"/>
        <v>70589443.821217999</v>
      </c>
      <c r="BN14" s="38">
        <f>VLOOKUP(B14,ENIGH_gasto_educ_entret!$A$2:$C$33,3,0)</f>
        <v>1232.1811537501167</v>
      </c>
      <c r="BO14" s="39">
        <f t="shared" si="21"/>
        <v>11.201646852273788</v>
      </c>
      <c r="BP14" s="40">
        <f t="shared" si="22"/>
        <v>3778138.976074574</v>
      </c>
      <c r="BR14" s="41">
        <f t="shared" si="23"/>
        <v>20.666750581060235</v>
      </c>
      <c r="BS14" s="40">
        <f t="shared" si="24"/>
        <v>732.14931256060322</v>
      </c>
      <c r="BU14" s="41">
        <f t="shared" si="25"/>
        <v>10.307253086384454</v>
      </c>
      <c r="BV14" s="40">
        <f t="shared" si="26"/>
        <v>115.45820909068772</v>
      </c>
      <c r="BX14" s="42">
        <f t="shared" si="27"/>
        <v>14.735522486438857</v>
      </c>
      <c r="BY14" s="43">
        <f t="shared" si="28"/>
        <v>379.06890489761577</v>
      </c>
    </row>
    <row r="15" spans="1:77">
      <c r="A15" s="29" t="s">
        <v>119</v>
      </c>
      <c r="B15" s="29" t="s">
        <v>120</v>
      </c>
      <c r="C15" s="30">
        <v>873536</v>
      </c>
      <c r="D15" s="30">
        <v>1936126</v>
      </c>
      <c r="E15" s="30">
        <v>1618608</v>
      </c>
      <c r="F15" s="31">
        <f>VLOOKUP(B15,intercensal_procesada_autos!$C$3:$U$34,4,0)</f>
        <v>31017</v>
      </c>
      <c r="G15" s="31">
        <f>VLOOKUP(B15,intercensal_procesada_autos!$C$3:$U$34,5,0)</f>
        <v>173117</v>
      </c>
      <c r="H15" s="31">
        <f t="shared" si="0"/>
        <v>204134</v>
      </c>
      <c r="I15" s="31">
        <f t="shared" si="1"/>
        <v>408268</v>
      </c>
      <c r="J15" s="32">
        <v>0.3</v>
      </c>
      <c r="K15" s="31">
        <f t="shared" si="2"/>
        <v>530748.4</v>
      </c>
      <c r="L15" s="31">
        <f>VLOOKUP(B15,intercensal_procesada_autos!$C$38:$Q$69,4,0)</f>
        <v>56992</v>
      </c>
      <c r="M15" s="31">
        <f>VLOOKUP(B15,intercensal_procesada_autos!$C$38:$Q$69,5,0)</f>
        <v>104</v>
      </c>
      <c r="N15" s="31">
        <f t="shared" si="3"/>
        <v>57096</v>
      </c>
      <c r="O15" s="31">
        <f t="shared" si="4"/>
        <v>114192</v>
      </c>
      <c r="P15" s="33">
        <v>0.3</v>
      </c>
      <c r="Q15" s="31">
        <f t="shared" si="5"/>
        <v>148449.60000000001</v>
      </c>
      <c r="R15" s="34">
        <f t="shared" si="6"/>
        <v>679198</v>
      </c>
      <c r="S15" s="35">
        <f>VLOOKUP($B15,intercensal_procesada_autos!$C$3:$U$34,6,0)</f>
        <v>0.24973401682948099</v>
      </c>
      <c r="T15" s="35">
        <f>VLOOKUP($B15,intercensal_procesada_autos!$C$3:$U$34,7,0)</f>
        <v>0.46519650514234101</v>
      </c>
      <c r="U15" s="35">
        <f>VLOOKUP($B15,intercensal_procesada_autos!$C$3:$U$34,8,0)</f>
        <v>0.234323113131509</v>
      </c>
      <c r="V15" s="35">
        <f>VLOOKUP($B15,intercensal_procesada_autos!$C$3:$U$34,9,0)</f>
        <v>4.5136538027533299E-2</v>
      </c>
      <c r="W15" s="35">
        <f>VLOOKUP($B15,intercensal_procesada_autos!$C$3:$U$34,10,0)</f>
        <v>5.6098268691362804E-3</v>
      </c>
      <c r="X15" s="35">
        <f>VLOOKUP($B15,intercensal_procesada_autos!$C$3:$U$34,11,0)</f>
        <v>0.21365319408261499</v>
      </c>
      <c r="Y15" s="35">
        <f>VLOOKUP($B15,intercensal_procesada_autos!$C$3:$U$34,12,0)</f>
        <v>0.41522207524391003</v>
      </c>
      <c r="Z15" s="35">
        <f>VLOOKUP($B15,intercensal_procesada_autos!$C$3:$U$34,13,0)</f>
        <v>0.26709681891437598</v>
      </c>
      <c r="AA15" s="35">
        <f>VLOOKUP($B15,intercensal_procesada_autos!$C$3:$U$34,14,0)</f>
        <v>8.88185446836533E-2</v>
      </c>
      <c r="AB15" s="35">
        <f>VLOOKUP($B15,intercensal_procesada_autos!$C$3:$U$34,15,0)</f>
        <v>1.52093670754461E-2</v>
      </c>
      <c r="AC15" s="35">
        <f>IF(VLOOKUP($B15,intercensal_procesada_autos!$C$38:$U$69,6,0)="NA",0,VLOOKUP($B15,intercensal_procesada_autos!$C$38:$U$69,6,0))</f>
        <v>0.51347557551937095</v>
      </c>
      <c r="AD15" s="35">
        <f>IF(VLOOKUP($B15,intercensal_procesada_autos!$C$38:$U$69,7,0)="NA",0,VLOOKUP($B15,intercensal_procesada_autos!$C$38:$U$69,7,0))</f>
        <v>0.38087801796743398</v>
      </c>
      <c r="AE15" s="35">
        <f>IF(VLOOKUP($B15,intercensal_procesada_autos!$C$38:$U$69,8,0)="NA",0,VLOOKUP($B15,intercensal_procesada_autos!$C$38:$U$69,8,0))</f>
        <v>0.10038250982594001</v>
      </c>
      <c r="AF15" s="35">
        <f>IF(VLOOKUP($B15,intercensal_procesada_autos!$C$38:$U$69,9,0)="NA",0,VLOOKUP($B15,intercensal_procesada_autos!$C$38:$U$69,9,0))</f>
        <v>4.8603312745648499E-3</v>
      </c>
      <c r="AG15" s="35">
        <f>IF(VLOOKUP($B15,intercensal_procesada_autos!$C$38:$U$69,10,0)="NA",0,VLOOKUP($B15,intercensal_procesada_autos!$C$38:$U$69,10,0))</f>
        <v>4.0356541268950002E-4</v>
      </c>
      <c r="AH15" s="35">
        <f>IF(VLOOKUP($B15,intercensal_procesada_autos!$C$38:$U$69,11,0)="NA",0,VLOOKUP($B15,intercensal_procesada_autos!$C$38:$U$69,11,0))</f>
        <v>0.20192307692307701</v>
      </c>
      <c r="AI15" s="35">
        <f>IF(VLOOKUP($B15,intercensal_procesada_autos!$C$38:$U$69,12,0)="NA",0,VLOOKUP($B15,intercensal_procesada_autos!$C$38:$U$69,12,0))</f>
        <v>0.49038461538461497</v>
      </c>
      <c r="AJ15" s="35">
        <f>IF(VLOOKUP($B15,intercensal_procesada_autos!$C$38:$U$69,13,0)="NA",0,VLOOKUP($B15,intercensal_procesada_autos!$C$38:$U$69,13,0))</f>
        <v>0.144230769230769</v>
      </c>
      <c r="AK15" s="35">
        <f>IF(VLOOKUP($B15,intercensal_procesada_autos!$C$38:$U$69,14,0)="NA",0,VLOOKUP($B15,intercensal_procesada_autos!$C$38:$U$69,14,0))</f>
        <v>4.80769230769231E-2</v>
      </c>
      <c r="AL15" s="35">
        <f>IF(VLOOKUP($B15,intercensal_procesada_autos!$C$38:$U$69,15,0)="NA",0,VLOOKUP($B15,intercensal_procesada_autos!$C$38:$U$69,15,0))</f>
        <v>0.115384615384615</v>
      </c>
      <c r="AN15" s="31">
        <f t="shared" si="7"/>
        <v>27.788229035690126</v>
      </c>
      <c r="AO15" s="31">
        <f t="shared" si="8"/>
        <v>30.957921521283303</v>
      </c>
      <c r="AP15" s="31">
        <f t="shared" si="9"/>
        <v>30.476304780193413</v>
      </c>
      <c r="AR15" s="31">
        <f t="shared" si="10"/>
        <v>17.435999789444107</v>
      </c>
      <c r="AS15" s="31">
        <f t="shared" si="11"/>
        <v>40.673076923076849</v>
      </c>
      <c r="AT15" s="31">
        <f t="shared" si="12"/>
        <v>17.478325977301363</v>
      </c>
      <c r="AV15" s="31">
        <f t="shared" si="13"/>
        <v>269587.50000000012</v>
      </c>
      <c r="AW15" s="31">
        <v>254</v>
      </c>
      <c r="AX15" s="31">
        <f t="shared" si="14"/>
        <v>68475225.00000003</v>
      </c>
      <c r="AZ15" s="31">
        <f t="shared" si="15"/>
        <v>43244.174999999945</v>
      </c>
      <c r="BA15" s="31">
        <v>185</v>
      </c>
      <c r="BB15" s="31">
        <f t="shared" si="16"/>
        <v>8000172.3749999898</v>
      </c>
      <c r="BD15" s="36">
        <v>1.43860902878518</v>
      </c>
      <c r="BE15" s="31">
        <f t="shared" si="17"/>
        <v>20877007.812510744</v>
      </c>
      <c r="BG15" s="36">
        <v>1.43860902878518</v>
      </c>
      <c r="BH15" s="31">
        <f t="shared" si="18"/>
        <v>2439125.408851264</v>
      </c>
      <c r="BJ15" s="38">
        <v>5486.3954999999996</v>
      </c>
      <c r="BK15" s="39">
        <f t="shared" si="19"/>
        <v>31.172701704545453</v>
      </c>
      <c r="BL15" s="40">
        <f t="shared" si="20"/>
        <v>650792737.02286243</v>
      </c>
      <c r="BN15" s="38">
        <f>VLOOKUP(B15,ENIGH_gasto_educ_entret!$A$2:$C$33,3,0)</f>
        <v>1527.5576588564199</v>
      </c>
      <c r="BO15" s="39">
        <f t="shared" si="21"/>
        <v>13.886887807785635</v>
      </c>
      <c r="BP15" s="40">
        <f t="shared" si="22"/>
        <v>33871860.901836775</v>
      </c>
      <c r="BR15" s="41">
        <f t="shared" si="23"/>
        <v>102.27109551819268</v>
      </c>
      <c r="BS15" s="40">
        <f t="shared" si="24"/>
        <v>3188.0663535856957</v>
      </c>
      <c r="BU15" s="41">
        <f t="shared" si="25"/>
        <v>42.71972482925711</v>
      </c>
      <c r="BV15" s="40">
        <f t="shared" si="26"/>
        <v>593.24402588336795</v>
      </c>
      <c r="BX15" s="42">
        <f t="shared" si="27"/>
        <v>68.842199933079442</v>
      </c>
      <c r="BY15" s="43">
        <f t="shared" si="28"/>
        <v>1731.4744456046765</v>
      </c>
    </row>
    <row r="16" spans="1:77">
      <c r="A16" s="29" t="s">
        <v>121</v>
      </c>
      <c r="B16" s="29" t="s">
        <v>122</v>
      </c>
      <c r="C16" s="30">
        <v>1578626</v>
      </c>
      <c r="D16" s="30">
        <v>1609504</v>
      </c>
      <c r="E16" s="30">
        <v>5853677</v>
      </c>
      <c r="F16" s="31">
        <f>VLOOKUP(B16,intercensal_procesada_autos!$C$3:$U$34,4,0)</f>
        <v>33150</v>
      </c>
      <c r="G16" s="31">
        <f>VLOOKUP(B16,intercensal_procesada_autos!$C$3:$U$34,5,0)</f>
        <v>199948</v>
      </c>
      <c r="H16" s="31">
        <f t="shared" si="0"/>
        <v>233098</v>
      </c>
      <c r="I16" s="31">
        <f t="shared" si="1"/>
        <v>466196</v>
      </c>
      <c r="J16" s="32">
        <v>0.3</v>
      </c>
      <c r="K16" s="31">
        <f t="shared" si="2"/>
        <v>606054.80000000005</v>
      </c>
      <c r="L16" s="31">
        <f>VLOOKUP(B16,intercensal_procesada_autos!$C$38:$Q$69,4,0)</f>
        <v>72491</v>
      </c>
      <c r="M16" s="31">
        <f>VLOOKUP(B16,intercensal_procesada_autos!$C$38:$Q$69,5,0)</f>
        <v>386</v>
      </c>
      <c r="N16" s="31">
        <f t="shared" si="3"/>
        <v>72877</v>
      </c>
      <c r="O16" s="31">
        <f t="shared" si="4"/>
        <v>145754</v>
      </c>
      <c r="P16" s="33">
        <v>0.3</v>
      </c>
      <c r="Q16" s="31">
        <f t="shared" si="5"/>
        <v>189480.2</v>
      </c>
      <c r="R16" s="34">
        <f t="shared" si="6"/>
        <v>795535</v>
      </c>
      <c r="S16" s="35">
        <f>VLOOKUP($B16,intercensal_procesada_autos!$C$3:$U$34,6,0)</f>
        <v>0.38048265460030201</v>
      </c>
      <c r="T16" s="35">
        <f>VLOOKUP($B16,intercensal_procesada_autos!$C$3:$U$34,7,0)</f>
        <v>0.45740573152337899</v>
      </c>
      <c r="U16" s="35">
        <f>VLOOKUP($B16,intercensal_procesada_autos!$C$3:$U$34,8,0)</f>
        <v>0.14742081447963801</v>
      </c>
      <c r="V16" s="35">
        <f>VLOOKUP($B16,intercensal_procesada_autos!$C$3:$U$34,9,0)</f>
        <v>1.1553544494720999E-2</v>
      </c>
      <c r="W16" s="35">
        <f>VLOOKUP($B16,intercensal_procesada_autos!$C$3:$U$34,10,0)</f>
        <v>3.1372549019607798E-3</v>
      </c>
      <c r="X16" s="35">
        <f>VLOOKUP($B16,intercensal_procesada_autos!$C$3:$U$34,11,0)</f>
        <v>0.30938043891411798</v>
      </c>
      <c r="Y16" s="35">
        <f>VLOOKUP($B16,intercensal_procesada_autos!$C$3:$U$34,12,0)</f>
        <v>0.47051733450697197</v>
      </c>
      <c r="Z16" s="35">
        <f>VLOOKUP($B16,intercensal_procesada_autos!$C$3:$U$34,13,0)</f>
        <v>0.18344769640106401</v>
      </c>
      <c r="AA16" s="35">
        <f>VLOOKUP($B16,intercensal_procesada_autos!$C$3:$U$34,14,0)</f>
        <v>3.1193110208654201E-2</v>
      </c>
      <c r="AB16" s="35">
        <f>VLOOKUP($B16,intercensal_procesada_autos!$C$3:$U$34,15,0)</f>
        <v>5.46141996919199E-3</v>
      </c>
      <c r="AC16" s="35">
        <f>IF(VLOOKUP($B16,intercensal_procesada_autos!$C$38:$U$69,6,0)="NA",0,VLOOKUP($B16,intercensal_procesada_autos!$C$38:$U$69,6,0))</f>
        <v>0.55773820198369495</v>
      </c>
      <c r="AD16" s="35">
        <f>IF(VLOOKUP($B16,intercensal_procesada_autos!$C$38:$U$69,7,0)="NA",0,VLOOKUP($B16,intercensal_procesada_autos!$C$38:$U$69,7,0))</f>
        <v>0.372570388048171</v>
      </c>
      <c r="AE16" s="35">
        <f>IF(VLOOKUP($B16,intercensal_procesada_autos!$C$38:$U$69,8,0)="NA",0,VLOOKUP($B16,intercensal_procesada_autos!$C$38:$U$69,8,0))</f>
        <v>6.5332248141148602E-2</v>
      </c>
      <c r="AF16" s="35">
        <f>IF(VLOOKUP($B16,intercensal_procesada_autos!$C$38:$U$69,9,0)="NA",0,VLOOKUP($B16,intercensal_procesada_autos!$C$38:$U$69,9,0))</f>
        <v>4.0556758770054196E-3</v>
      </c>
      <c r="AG16" s="35">
        <f>IF(VLOOKUP($B16,intercensal_procesada_autos!$C$38:$U$69,10,0)="NA",0,VLOOKUP($B16,intercensal_procesada_autos!$C$38:$U$69,10,0))</f>
        <v>3.0348594997999803E-4</v>
      </c>
      <c r="AH16" s="35">
        <f>IF(VLOOKUP($B16,intercensal_procesada_autos!$C$38:$U$69,11,0)="NA",0,VLOOKUP($B16,intercensal_procesada_autos!$C$38:$U$69,11,0))</f>
        <v>0.44818652849740898</v>
      </c>
      <c r="AI16" s="35">
        <f>IF(VLOOKUP($B16,intercensal_procesada_autos!$C$38:$U$69,12,0)="NA",0,VLOOKUP($B16,intercensal_procesada_autos!$C$38:$U$69,12,0))</f>
        <v>0.37305699481865301</v>
      </c>
      <c r="AJ16" s="35">
        <f>IF(VLOOKUP($B16,intercensal_procesada_autos!$C$38:$U$69,13,0)="NA",0,VLOOKUP($B16,intercensal_procesada_autos!$C$38:$U$69,13,0))</f>
        <v>0.121761658031088</v>
      </c>
      <c r="AK16" s="35">
        <f>IF(VLOOKUP($B16,intercensal_procesada_autos!$C$38:$U$69,14,0)="NA",0,VLOOKUP($B16,intercensal_procesada_autos!$C$38:$U$69,14,0))</f>
        <v>2.5906735751295299E-3</v>
      </c>
      <c r="AL16" s="35">
        <f>IF(VLOOKUP($B16,intercensal_procesada_autos!$C$38:$U$69,15,0)="NA",0,VLOOKUP($B16,intercensal_procesada_autos!$C$38:$U$69,15,0))</f>
        <v>5.4404145077720199E-2</v>
      </c>
      <c r="AN16" s="31">
        <f t="shared" si="7"/>
        <v>21.289592760181009</v>
      </c>
      <c r="AO16" s="31">
        <f t="shared" si="8"/>
        <v>23.969519575089514</v>
      </c>
      <c r="AP16" s="31">
        <f t="shared" si="9"/>
        <v>23.588394151815969</v>
      </c>
      <c r="AR16" s="31">
        <f t="shared" si="10"/>
        <v>15.916355133740733</v>
      </c>
      <c r="AS16" s="31">
        <f t="shared" si="11"/>
        <v>25.62823834196891</v>
      </c>
      <c r="AT16" s="31">
        <f t="shared" si="12"/>
        <v>15.967795051936818</v>
      </c>
      <c r="AV16" s="31">
        <f t="shared" si="13"/>
        <v>238264.32499999998</v>
      </c>
      <c r="AW16" s="31">
        <v>254</v>
      </c>
      <c r="AX16" s="31">
        <f t="shared" si="14"/>
        <v>60519138.549999997</v>
      </c>
      <c r="AZ16" s="31">
        <f t="shared" si="15"/>
        <v>50426.349999999984</v>
      </c>
      <c r="BA16" s="31">
        <v>185</v>
      </c>
      <c r="BB16" s="31">
        <f t="shared" si="16"/>
        <v>9328874.7499999963</v>
      </c>
      <c r="BD16" s="36">
        <v>1.1926080202331399</v>
      </c>
      <c r="BE16" s="31">
        <f t="shared" si="17"/>
        <v>9773933.4840729162</v>
      </c>
      <c r="BG16" s="36">
        <v>1.1926080202331399</v>
      </c>
      <c r="BH16" s="31">
        <f t="shared" si="18"/>
        <v>1506627.5474561816</v>
      </c>
      <c r="BJ16" s="38">
        <v>6573.0483999999997</v>
      </c>
      <c r="BK16" s="39">
        <f t="shared" si="19"/>
        <v>37.346865909090909</v>
      </c>
      <c r="BL16" s="40">
        <f t="shared" si="20"/>
        <v>365025783.23404491</v>
      </c>
      <c r="BN16" s="38">
        <f>VLOOKUP(B16,ENIGH_gasto_educ_entret!$A$2:$C$33,3,0)</f>
        <v>1737.01570119134</v>
      </c>
      <c r="BO16" s="39">
        <f t="shared" si="21"/>
        <v>15.791051829012181</v>
      </c>
      <c r="BP16" s="40">
        <f t="shared" si="22"/>
        <v>23791233.688898072</v>
      </c>
      <c r="BR16" s="41">
        <f t="shared" si="23"/>
        <v>41.930576341594161</v>
      </c>
      <c r="BS16" s="40">
        <f t="shared" si="24"/>
        <v>1565.9756121204168</v>
      </c>
      <c r="BU16" s="41">
        <f t="shared" si="25"/>
        <v>20.67356707131443</v>
      </c>
      <c r="BV16" s="40">
        <f t="shared" si="26"/>
        <v>326.45736911368567</v>
      </c>
      <c r="BX16" s="42">
        <f t="shared" si="27"/>
        <v>29.865209663103784</v>
      </c>
      <c r="BY16" s="43">
        <f t="shared" si="28"/>
        <v>862.4315755910701</v>
      </c>
    </row>
    <row r="17" spans="1:511">
      <c r="A17" s="29" t="s">
        <v>123</v>
      </c>
      <c r="B17" s="29" t="s">
        <v>124</v>
      </c>
      <c r="C17" s="30">
        <v>810669</v>
      </c>
      <c r="D17" s="30">
        <v>863431</v>
      </c>
      <c r="E17" s="30">
        <v>3533251</v>
      </c>
      <c r="F17" s="31">
        <f>VLOOKUP(B17,intercensal_procesada_autos!$C$3:$U$34,4,0)</f>
        <v>4795</v>
      </c>
      <c r="G17" s="31">
        <f>VLOOKUP(B17,intercensal_procesada_autos!$C$3:$U$34,5,0)</f>
        <v>37199</v>
      </c>
      <c r="H17" s="31">
        <f t="shared" si="0"/>
        <v>41994</v>
      </c>
      <c r="I17" s="31">
        <f t="shared" si="1"/>
        <v>83988</v>
      </c>
      <c r="J17" s="32">
        <v>0.3</v>
      </c>
      <c r="K17" s="31">
        <f t="shared" si="2"/>
        <v>109184.40000000001</v>
      </c>
      <c r="L17" s="31">
        <f>VLOOKUP(B17,intercensal_procesada_autos!$C$38:$Q$69,4,0)</f>
        <v>12703</v>
      </c>
      <c r="M17" s="31">
        <f>VLOOKUP(B17,intercensal_procesada_autos!$C$38:$Q$69,5,0)</f>
        <v>4</v>
      </c>
      <c r="N17" s="31">
        <f t="shared" si="3"/>
        <v>12707</v>
      </c>
      <c r="O17" s="31">
        <f t="shared" si="4"/>
        <v>25414</v>
      </c>
      <c r="P17" s="33">
        <v>0.3</v>
      </c>
      <c r="Q17" s="31">
        <f t="shared" si="5"/>
        <v>33038.200000000004</v>
      </c>
      <c r="R17" s="34">
        <f t="shared" si="6"/>
        <v>142222.6</v>
      </c>
      <c r="S17" s="35">
        <f>VLOOKUP($B17,intercensal_procesada_autos!$C$3:$U$34,6,0)</f>
        <v>0.40250260688216899</v>
      </c>
      <c r="T17" s="35">
        <f>VLOOKUP($B17,intercensal_procesada_autos!$C$3:$U$34,7,0)</f>
        <v>0.39290928050052099</v>
      </c>
      <c r="U17" s="35">
        <f>VLOOKUP($B17,intercensal_procesada_autos!$C$3:$U$34,8,0)</f>
        <v>0.15683003128258599</v>
      </c>
      <c r="V17" s="35">
        <f>VLOOKUP($B17,intercensal_procesada_autos!$C$3:$U$34,9,0)</f>
        <v>4.3795620437956199E-2</v>
      </c>
      <c r="W17" s="35">
        <f>VLOOKUP($B17,intercensal_procesada_autos!$C$3:$U$34,10,0)</f>
        <v>3.9624608967674703E-3</v>
      </c>
      <c r="X17" s="35">
        <f>VLOOKUP($B17,intercensal_procesada_autos!$C$3:$U$34,11,0)</f>
        <v>0.28533025081319402</v>
      </c>
      <c r="Y17" s="35">
        <f>VLOOKUP($B17,intercensal_procesada_autos!$C$3:$U$34,12,0)</f>
        <v>0.39584397430038398</v>
      </c>
      <c r="Z17" s="35">
        <f>VLOOKUP($B17,intercensal_procesada_autos!$C$3:$U$34,13,0)</f>
        <v>0.229226592112691</v>
      </c>
      <c r="AA17" s="35">
        <f>VLOOKUP($B17,intercensal_procesada_autos!$C$3:$U$34,14,0)</f>
        <v>6.8012580983359799E-2</v>
      </c>
      <c r="AB17" s="35">
        <f>VLOOKUP($B17,intercensal_procesada_autos!$C$3:$U$34,15,0)</f>
        <v>2.15866017903707E-2</v>
      </c>
      <c r="AC17" s="35">
        <f>IF(VLOOKUP($B17,intercensal_procesada_autos!$C$38:$U$69,6,0)="NA",0,VLOOKUP($B17,intercensal_procesada_autos!$C$38:$U$69,6,0))</f>
        <v>0.61914508383846301</v>
      </c>
      <c r="AD17" s="35">
        <f>IF(VLOOKUP($B17,intercensal_procesada_autos!$C$38:$U$69,7,0)="NA",0,VLOOKUP($B17,intercensal_procesada_autos!$C$38:$U$69,7,0))</f>
        <v>0.29339526096197699</v>
      </c>
      <c r="AE17" s="35">
        <f>IF(VLOOKUP($B17,intercensal_procesada_autos!$C$38:$U$69,8,0)="NA",0,VLOOKUP($B17,intercensal_procesada_autos!$C$38:$U$69,8,0))</f>
        <v>8.2500196803904594E-2</v>
      </c>
      <c r="AF17" s="35">
        <f>IF(VLOOKUP($B17,intercensal_procesada_autos!$C$38:$U$69,9,0)="NA",0,VLOOKUP($B17,intercensal_procesada_autos!$C$38:$U$69,9,0))</f>
        <v>4.9594583956545698E-3</v>
      </c>
      <c r="AG17" s="35">
        <f>IF(VLOOKUP($B17,intercensal_procesada_autos!$C$38:$U$69,10,0)="NA",0,VLOOKUP($B17,intercensal_procesada_autos!$C$38:$U$69,10,0))</f>
        <v>0</v>
      </c>
      <c r="AH17" s="35">
        <f>IF(VLOOKUP($B17,intercensal_procesada_autos!$C$38:$U$69,11,0)="NA",0,VLOOKUP($B17,intercensal_procesada_autos!$C$38:$U$69,11,0))</f>
        <v>0.5</v>
      </c>
      <c r="AI17" s="35">
        <f>IF(VLOOKUP($B17,intercensal_procesada_autos!$C$38:$U$69,12,0)="NA",0,VLOOKUP($B17,intercensal_procesada_autos!$C$38:$U$69,12,0))</f>
        <v>0</v>
      </c>
      <c r="AJ17" s="35">
        <f>IF(VLOOKUP($B17,intercensal_procesada_autos!$C$38:$U$69,13,0)="NA",0,VLOOKUP($B17,intercensal_procesada_autos!$C$38:$U$69,13,0))</f>
        <v>0.5</v>
      </c>
      <c r="AK17" s="35">
        <f>IF(VLOOKUP($B17,intercensal_procesada_autos!$C$38:$U$69,14,0)="NA",0,VLOOKUP($B17,intercensal_procesada_autos!$C$38:$U$69,14,0))</f>
        <v>0</v>
      </c>
      <c r="AL17" s="35">
        <f>IF(VLOOKUP($B17,intercensal_procesada_autos!$C$38:$U$69,15,0)="NA",0,VLOOKUP($B17,intercensal_procesada_autos!$C$38:$U$69,15,0))</f>
        <v>0</v>
      </c>
      <c r="AN17" s="31">
        <f t="shared" si="7"/>
        <v>23.452554744525539</v>
      </c>
      <c r="AO17" s="31">
        <f t="shared" si="8"/>
        <v>27.482795236431073</v>
      </c>
      <c r="AP17" s="31">
        <f t="shared" si="9"/>
        <v>27.0226103729104</v>
      </c>
      <c r="AR17" s="31">
        <f t="shared" si="10"/>
        <v>15.403841612217574</v>
      </c>
      <c r="AS17" s="31">
        <f t="shared" si="11"/>
        <v>26.25</v>
      </c>
      <c r="AT17" s="31">
        <f t="shared" si="12"/>
        <v>15.407255843235999</v>
      </c>
      <c r="AV17" s="31">
        <f t="shared" si="13"/>
        <v>49174.124999999978</v>
      </c>
      <c r="AW17" s="31">
        <v>254</v>
      </c>
      <c r="AX17" s="31">
        <f t="shared" si="14"/>
        <v>12490227.749999994</v>
      </c>
      <c r="AZ17" s="31">
        <f t="shared" si="15"/>
        <v>8483.7999999999938</v>
      </c>
      <c r="BA17" s="31">
        <v>185</v>
      </c>
      <c r="BB17" s="31">
        <f t="shared" si="16"/>
        <v>1569502.9999999988</v>
      </c>
      <c r="BD17" s="36">
        <v>1.41610894237078</v>
      </c>
      <c r="BE17" s="31">
        <f t="shared" si="17"/>
        <v>3670124.0303741097</v>
      </c>
      <c r="BG17" s="36">
        <v>1.41610894237078</v>
      </c>
      <c r="BH17" s="31">
        <f t="shared" si="18"/>
        <v>461182.19710159046</v>
      </c>
      <c r="BJ17" s="38">
        <v>5092.8361000000004</v>
      </c>
      <c r="BK17" s="39">
        <f t="shared" si="19"/>
        <v>28.936568750000003</v>
      </c>
      <c r="BL17" s="40">
        <f t="shared" si="20"/>
        <v>106200796.32594752</v>
      </c>
      <c r="BN17" s="38">
        <f>VLOOKUP(B17,ENIGH_gasto_educ_entret!$A$2:$C$33,3,0)</f>
        <v>527.26426099011667</v>
      </c>
      <c r="BO17" s="39">
        <f t="shared" si="21"/>
        <v>4.793311463546515</v>
      </c>
      <c r="BP17" s="40">
        <f t="shared" si="22"/>
        <v>2210589.9121506219</v>
      </c>
      <c r="BR17" s="41">
        <f t="shared" si="23"/>
        <v>87.396390683766967</v>
      </c>
      <c r="BS17" s="40">
        <f t="shared" si="24"/>
        <v>2528.9516675226823</v>
      </c>
      <c r="BU17" s="41">
        <f t="shared" si="25"/>
        <v>36.293554505515893</v>
      </c>
      <c r="BV17" s="40">
        <f t="shared" si="26"/>
        <v>173.96631086413959</v>
      </c>
      <c r="BX17" s="42">
        <f t="shared" si="27"/>
        <v>58.487178813592593</v>
      </c>
      <c r="BY17" s="43">
        <f t="shared" si="28"/>
        <v>1196.720900734545</v>
      </c>
    </row>
    <row r="18" spans="1:511">
      <c r="A18" s="29" t="s">
        <v>125</v>
      </c>
      <c r="B18" s="29" t="s">
        <v>126</v>
      </c>
      <c r="C18" s="30">
        <v>277375</v>
      </c>
      <c r="D18" s="30">
        <v>512196</v>
      </c>
      <c r="E18" s="30">
        <v>2858359</v>
      </c>
      <c r="F18" s="31">
        <f>VLOOKUP(B18,intercensal_procesada_autos!$C$3:$U$34,4,0)</f>
        <v>11264</v>
      </c>
      <c r="G18" s="31">
        <f>VLOOKUP(B18,intercensal_procesada_autos!$C$3:$U$34,5,0)</f>
        <v>62267</v>
      </c>
      <c r="H18" s="31">
        <f t="shared" si="0"/>
        <v>73531</v>
      </c>
      <c r="I18" s="31">
        <f t="shared" si="1"/>
        <v>147062</v>
      </c>
      <c r="J18" s="32">
        <v>0.3</v>
      </c>
      <c r="K18" s="31">
        <f t="shared" si="2"/>
        <v>191180.6</v>
      </c>
      <c r="L18" s="31">
        <f>VLOOKUP(B18,intercensal_procesada_autos!$C$38:$Q$69,4,0)</f>
        <v>23937</v>
      </c>
      <c r="M18" s="31">
        <f>VLOOKUP(B18,intercensal_procesada_autos!$C$38:$Q$69,5,0)</f>
        <v>122</v>
      </c>
      <c r="N18" s="31">
        <f t="shared" si="3"/>
        <v>24059</v>
      </c>
      <c r="O18" s="31">
        <f t="shared" si="4"/>
        <v>48118</v>
      </c>
      <c r="P18" s="33">
        <v>0.3</v>
      </c>
      <c r="Q18" s="31">
        <f t="shared" si="5"/>
        <v>62553.4</v>
      </c>
      <c r="R18" s="34">
        <f t="shared" si="6"/>
        <v>253734</v>
      </c>
      <c r="S18" s="35">
        <f>VLOOKUP($B18,intercensal_procesada_autos!$C$3:$U$34,6,0)</f>
        <v>0.42338423295454503</v>
      </c>
      <c r="T18" s="35">
        <f>VLOOKUP($B18,intercensal_procesada_autos!$C$3:$U$34,7,0)</f>
        <v>0.38396661931818199</v>
      </c>
      <c r="U18" s="35">
        <f>VLOOKUP($B18,intercensal_procesada_autos!$C$3:$U$34,8,0)</f>
        <v>0.12624289772727301</v>
      </c>
      <c r="V18" s="35">
        <f>VLOOKUP($B18,intercensal_procesada_autos!$C$3:$U$34,9,0)</f>
        <v>4.3856534090909102E-2</v>
      </c>
      <c r="W18" s="35">
        <f>VLOOKUP($B18,intercensal_procesada_autos!$C$3:$U$34,10,0)</f>
        <v>2.2549715909090901E-2</v>
      </c>
      <c r="X18" s="35">
        <f>VLOOKUP($B18,intercensal_procesada_autos!$C$3:$U$34,11,0)</f>
        <v>0.37645944079528498</v>
      </c>
      <c r="Y18" s="35">
        <f>VLOOKUP($B18,intercensal_procesada_autos!$C$3:$U$34,12,0)</f>
        <v>0.40745499221096199</v>
      </c>
      <c r="Z18" s="35">
        <f>VLOOKUP($B18,intercensal_procesada_autos!$C$3:$U$34,13,0)</f>
        <v>0.13376266722340899</v>
      </c>
      <c r="AA18" s="35">
        <f>VLOOKUP($B18,intercensal_procesada_autos!$C$3:$U$34,14,0)</f>
        <v>5.4041466587437997E-2</v>
      </c>
      <c r="AB18" s="35">
        <f>VLOOKUP($B18,intercensal_procesada_autos!$C$3:$U$34,15,0)</f>
        <v>2.82814331829059E-2</v>
      </c>
      <c r="AC18" s="35">
        <f>IF(VLOOKUP($B18,intercensal_procesada_autos!$C$38:$U$69,6,0)="NA",0,VLOOKUP($B18,intercensal_procesada_autos!$C$38:$U$69,6,0))</f>
        <v>0.608346910640431</v>
      </c>
      <c r="AD18" s="35">
        <f>IF(VLOOKUP($B18,intercensal_procesada_autos!$C$38:$U$69,7,0)="NA",0,VLOOKUP($B18,intercensal_procesada_autos!$C$38:$U$69,7,0))</f>
        <v>0.35229978694071901</v>
      </c>
      <c r="AE18" s="35">
        <f>IF(VLOOKUP($B18,intercensal_procesada_autos!$C$38:$U$69,8,0)="NA",0,VLOOKUP($B18,intercensal_procesada_autos!$C$38:$U$69,8,0))</f>
        <v>3.6888498976479903E-2</v>
      </c>
      <c r="AF18" s="35">
        <f>IF(VLOOKUP($B18,intercensal_procesada_autos!$C$38:$U$69,9,0)="NA",0,VLOOKUP($B18,intercensal_procesada_autos!$C$38:$U$69,9,0))</f>
        <v>1.5457241926724299E-3</v>
      </c>
      <c r="AG18" s="35">
        <f>IF(VLOOKUP($B18,intercensal_procesada_autos!$C$38:$U$69,10,0)="NA",0,VLOOKUP($B18,intercensal_procesada_autos!$C$38:$U$69,10,0))</f>
        <v>9.1907924969712197E-4</v>
      </c>
      <c r="AH18" s="35">
        <f>IF(VLOOKUP($B18,intercensal_procesada_autos!$C$38:$U$69,11,0)="NA",0,VLOOKUP($B18,intercensal_procesada_autos!$C$38:$U$69,11,0))</f>
        <v>0.50819672131147497</v>
      </c>
      <c r="AI18" s="35">
        <f>IF(VLOOKUP($B18,intercensal_procesada_autos!$C$38:$U$69,12,0)="NA",0,VLOOKUP($B18,intercensal_procesada_autos!$C$38:$U$69,12,0))</f>
        <v>0.45081967213114699</v>
      </c>
      <c r="AJ18" s="35">
        <f>IF(VLOOKUP($B18,intercensal_procesada_autos!$C$38:$U$69,13,0)="NA",0,VLOOKUP($B18,intercensal_procesada_autos!$C$38:$U$69,13,0))</f>
        <v>4.0983606557377102E-2</v>
      </c>
      <c r="AK18" s="35">
        <f>IF(VLOOKUP($B18,intercensal_procesada_autos!$C$38:$U$69,14,0)="NA",0,VLOOKUP($B18,intercensal_procesada_autos!$C$38:$U$69,14,0))</f>
        <v>0</v>
      </c>
      <c r="AL18" s="35">
        <f>IF(VLOOKUP($B18,intercensal_procesada_autos!$C$38:$U$69,15,0)="NA",0,VLOOKUP($B18,intercensal_procesada_autos!$C$38:$U$69,15,0))</f>
        <v>0</v>
      </c>
      <c r="AN18" s="31">
        <f t="shared" si="7"/>
        <v>24.825106534090924</v>
      </c>
      <c r="AO18" s="31">
        <f t="shared" si="8"/>
        <v>22.874235148634106</v>
      </c>
      <c r="AP18" s="31">
        <f t="shared" si="9"/>
        <v>23.173083461397233</v>
      </c>
      <c r="AR18" s="31">
        <f t="shared" si="10"/>
        <v>14.426306554706091</v>
      </c>
      <c r="AS18" s="31">
        <f t="shared" si="11"/>
        <v>15.799180327868839</v>
      </c>
      <c r="AT18" s="31">
        <f t="shared" si="12"/>
        <v>14.433268215636549</v>
      </c>
      <c r="AV18" s="31">
        <f t="shared" si="13"/>
        <v>73837.399999999994</v>
      </c>
      <c r="AW18" s="31">
        <v>254</v>
      </c>
      <c r="AX18" s="31">
        <f t="shared" si="14"/>
        <v>18754699.599999998</v>
      </c>
      <c r="AZ18" s="31">
        <f t="shared" si="15"/>
        <v>15047.499999999989</v>
      </c>
      <c r="BA18" s="31">
        <v>185</v>
      </c>
      <c r="BB18" s="31">
        <f t="shared" si="16"/>
        <v>2783787.4999999981</v>
      </c>
      <c r="BD18" s="36">
        <v>1.3669277578705199</v>
      </c>
      <c r="BE18" s="31">
        <f t="shared" si="17"/>
        <v>5034369.8371329624</v>
      </c>
      <c r="BG18" s="36">
        <v>1.3669277578705199</v>
      </c>
      <c r="BH18" s="31">
        <f t="shared" si="18"/>
        <v>747258.88027488161</v>
      </c>
      <c r="BJ18" s="38">
        <v>7308.2758000000003</v>
      </c>
      <c r="BK18" s="39">
        <f t="shared" si="19"/>
        <v>41.524294318181823</v>
      </c>
      <c r="BL18" s="40">
        <f t="shared" si="20"/>
        <v>209048654.82368621</v>
      </c>
      <c r="BN18" s="38">
        <f>VLOOKUP(B18,ENIGH_gasto_educ_entret!$A$2:$C$33,3,0)</f>
        <v>1418.1244401868369</v>
      </c>
      <c r="BO18" s="39">
        <f t="shared" si="21"/>
        <v>12.892040365334882</v>
      </c>
      <c r="BP18" s="40">
        <f t="shared" si="22"/>
        <v>9633691.6478587203</v>
      </c>
      <c r="BR18" s="41">
        <f t="shared" si="23"/>
        <v>68.465950920468401</v>
      </c>
      <c r="BS18" s="40">
        <f t="shared" si="24"/>
        <v>2843.0002967957216</v>
      </c>
      <c r="BU18" s="41">
        <f t="shared" si="25"/>
        <v>31.059432240528768</v>
      </c>
      <c r="BV18" s="40">
        <f t="shared" si="26"/>
        <v>400.41945416928053</v>
      </c>
      <c r="BX18" s="42">
        <f t="shared" si="27"/>
        <v>47.133080273526716</v>
      </c>
      <c r="BY18" s="43">
        <f t="shared" si="28"/>
        <v>1450.0008143715049</v>
      </c>
    </row>
    <row r="19" spans="1:511">
      <c r="A19" s="29" t="s">
        <v>127</v>
      </c>
      <c r="B19" s="29" t="s">
        <v>128</v>
      </c>
      <c r="C19" s="30">
        <v>1460148</v>
      </c>
      <c r="D19" s="30">
        <v>4434878</v>
      </c>
      <c r="E19" s="30">
        <v>7844830</v>
      </c>
      <c r="F19" s="31">
        <f>VLOOKUP(B19,intercensal_procesada_autos!$C$3:$U$34,4,0)</f>
        <v>97541</v>
      </c>
      <c r="G19" s="31">
        <f>VLOOKUP(B19,intercensal_procesada_autos!$C$3:$U$34,5,0)</f>
        <v>581255</v>
      </c>
      <c r="H19" s="31">
        <f t="shared" si="0"/>
        <v>678796</v>
      </c>
      <c r="I19" s="31">
        <f t="shared" si="1"/>
        <v>1357592</v>
      </c>
      <c r="J19" s="32">
        <v>0.3</v>
      </c>
      <c r="K19" s="31">
        <f t="shared" si="2"/>
        <v>1764869.6</v>
      </c>
      <c r="L19" s="31">
        <f>VLOOKUP(B19,intercensal_procesada_autos!$C$38:$Q$69,4,0)</f>
        <v>184412</v>
      </c>
      <c r="M19" s="31">
        <f>VLOOKUP(B19,intercensal_procesada_autos!$C$38:$Q$69,5,0)</f>
        <v>731</v>
      </c>
      <c r="N19" s="31">
        <f t="shared" si="3"/>
        <v>185143</v>
      </c>
      <c r="O19" s="31">
        <f t="shared" si="4"/>
        <v>370286</v>
      </c>
      <c r="P19" s="33">
        <v>0.3</v>
      </c>
      <c r="Q19" s="31">
        <f t="shared" si="5"/>
        <v>481371.8</v>
      </c>
      <c r="R19" s="34">
        <f t="shared" si="6"/>
        <v>2246241.4</v>
      </c>
      <c r="S19" s="35">
        <f>VLOOKUP($B19,intercensal_procesada_autos!$C$3:$U$34,6,0)</f>
        <v>0.272880122205022</v>
      </c>
      <c r="T19" s="35">
        <f>VLOOKUP($B19,intercensal_procesada_autos!$C$3:$U$34,7,0)</f>
        <v>0.435816733476179</v>
      </c>
      <c r="U19" s="35">
        <f>VLOOKUP($B19,intercensal_procesada_autos!$C$3:$U$34,8,0)</f>
        <v>0.25358567166627399</v>
      </c>
      <c r="V19" s="35">
        <f>VLOOKUP($B19,intercensal_procesada_autos!$C$3:$U$34,9,0)</f>
        <v>3.1945540849488897E-2</v>
      </c>
      <c r="W19" s="35">
        <f>VLOOKUP($B19,intercensal_procesada_autos!$C$3:$U$34,10,0)</f>
        <v>5.7719318030366703E-3</v>
      </c>
      <c r="X19" s="35">
        <f>VLOOKUP($B19,intercensal_procesada_autos!$C$3:$U$34,11,0)</f>
        <v>0.23804010288083499</v>
      </c>
      <c r="Y19" s="35">
        <f>VLOOKUP($B19,intercensal_procesada_autos!$C$3:$U$34,12,0)</f>
        <v>0.39073040231911998</v>
      </c>
      <c r="Z19" s="35">
        <f>VLOOKUP($B19,intercensal_procesada_autos!$C$3:$U$34,13,0)</f>
        <v>0.30494877463419701</v>
      </c>
      <c r="AA19" s="35">
        <f>VLOOKUP($B19,intercensal_procesada_autos!$C$3:$U$34,14,0)</f>
        <v>5.9173684527444897E-2</v>
      </c>
      <c r="AB19" s="35">
        <f>VLOOKUP($B19,intercensal_procesada_autos!$C$3:$U$34,15,0)</f>
        <v>7.1070356384031102E-3</v>
      </c>
      <c r="AC19" s="35">
        <f>IF(VLOOKUP($B19,intercensal_procesada_autos!$C$38:$U$69,6,0)="NA",0,VLOOKUP($B19,intercensal_procesada_autos!$C$38:$U$69,6,0))</f>
        <v>0.60025920222111395</v>
      </c>
      <c r="AD19" s="35">
        <f>IF(VLOOKUP($B19,intercensal_procesada_autos!$C$38:$U$69,7,0)="NA",0,VLOOKUP($B19,intercensal_procesada_autos!$C$38:$U$69,7,0))</f>
        <v>0.30649849250591099</v>
      </c>
      <c r="AE19" s="35">
        <f>IF(VLOOKUP($B19,intercensal_procesada_autos!$C$38:$U$69,8,0)="NA",0,VLOOKUP($B19,intercensal_procesada_autos!$C$38:$U$69,8,0))</f>
        <v>8.5634340498449105E-2</v>
      </c>
      <c r="AF19" s="35">
        <f>IF(VLOOKUP($B19,intercensal_procesada_autos!$C$38:$U$69,9,0)="NA",0,VLOOKUP($B19,intercensal_procesada_autos!$C$38:$U$69,9,0))</f>
        <v>7.5374704466086798E-3</v>
      </c>
      <c r="AG19" s="35">
        <f>IF(VLOOKUP($B19,intercensal_procesada_autos!$C$38:$U$69,10,0)="NA",0,VLOOKUP($B19,intercensal_procesada_autos!$C$38:$U$69,10,0))</f>
        <v>7.0494327917922897E-5</v>
      </c>
      <c r="AH19" s="35">
        <f>IF(VLOOKUP($B19,intercensal_procesada_autos!$C$38:$U$69,11,0)="NA",0,VLOOKUP($B19,intercensal_procesada_autos!$C$38:$U$69,11,0))</f>
        <v>0.36662106703146402</v>
      </c>
      <c r="AI19" s="35">
        <f>IF(VLOOKUP($B19,intercensal_procesada_autos!$C$38:$U$69,12,0)="NA",0,VLOOKUP($B19,intercensal_procesada_autos!$C$38:$U$69,12,0))</f>
        <v>0.43228454172366598</v>
      </c>
      <c r="AJ19" s="35">
        <f>IF(VLOOKUP($B19,intercensal_procesada_autos!$C$38:$U$69,13,0)="NA",0,VLOOKUP($B19,intercensal_procesada_autos!$C$38:$U$69,13,0))</f>
        <v>0.17510259917920701</v>
      </c>
      <c r="AK19" s="35">
        <f>IF(VLOOKUP($B19,intercensal_procesada_autos!$C$38:$U$69,14,0)="NA",0,VLOOKUP($B19,intercensal_procesada_autos!$C$38:$U$69,14,0))</f>
        <v>2.5991792065663499E-2</v>
      </c>
      <c r="AL19" s="35">
        <f>IF(VLOOKUP($B19,intercensal_procesada_autos!$C$38:$U$69,15,0)="NA",0,VLOOKUP($B19,intercensal_procesada_autos!$C$38:$U$69,15,0))</f>
        <v>0</v>
      </c>
      <c r="AN19" s="31">
        <f t="shared" si="7"/>
        <v>27.004721091643525</v>
      </c>
      <c r="AO19" s="31">
        <f t="shared" si="8"/>
        <v>29.625061289795369</v>
      </c>
      <c r="AP19" s="31">
        <f t="shared" si="9"/>
        <v>29.248526066741714</v>
      </c>
      <c r="AR19" s="31">
        <f t="shared" si="10"/>
        <v>15.940651909854031</v>
      </c>
      <c r="AS19" s="31">
        <f t="shared" si="11"/>
        <v>22.694938440492493</v>
      </c>
      <c r="AT19" s="31">
        <f t="shared" si="12"/>
        <v>15.967319855463085</v>
      </c>
      <c r="AV19" s="31">
        <f t="shared" si="13"/>
        <v>860330.57500000042</v>
      </c>
      <c r="AW19" s="31">
        <v>254</v>
      </c>
      <c r="AX19" s="31">
        <f t="shared" si="14"/>
        <v>218523966.0500001</v>
      </c>
      <c r="AZ19" s="31">
        <f t="shared" si="15"/>
        <v>128103.62500000007</v>
      </c>
      <c r="BA19" s="31">
        <v>185</v>
      </c>
      <c r="BB19" s="31">
        <f t="shared" si="16"/>
        <v>23699170.625000015</v>
      </c>
      <c r="BD19" s="36">
        <v>1.35083073277142</v>
      </c>
      <c r="BE19" s="31">
        <f t="shared" si="17"/>
        <v>56753908.004557699</v>
      </c>
      <c r="BG19" s="36">
        <v>1.35083073277142</v>
      </c>
      <c r="BH19" s="31">
        <f t="shared" si="18"/>
        <v>6155025.3445785232</v>
      </c>
      <c r="BJ19" s="38">
        <v>7213.1064999999999</v>
      </c>
      <c r="BK19" s="39">
        <f t="shared" si="19"/>
        <v>40.983559659090908</v>
      </c>
      <c r="BL19" s="40">
        <f t="shared" si="20"/>
        <v>2325977174.5913477</v>
      </c>
      <c r="BN19" s="38">
        <f>VLOOKUP(B19,ENIGH_gasto_educ_entret!$A$2:$C$33,3,0)</f>
        <v>1556.2706406213999</v>
      </c>
      <c r="BO19" s="39">
        <f t="shared" si="21"/>
        <v>14.147914914739999</v>
      </c>
      <c r="BP19" s="40">
        <f t="shared" si="22"/>
        <v>87080774.87316519</v>
      </c>
      <c r="BR19" s="41">
        <f t="shared" si="23"/>
        <v>83.609667712475769</v>
      </c>
      <c r="BS19" s="40">
        <f t="shared" si="24"/>
        <v>3426.6218047710177</v>
      </c>
      <c r="BU19" s="41">
        <f t="shared" si="25"/>
        <v>33.244710005663315</v>
      </c>
      <c r="BV19" s="40">
        <f t="shared" si="26"/>
        <v>470.34332852533009</v>
      </c>
      <c r="BX19" s="42">
        <f t="shared" si="27"/>
        <v>55.405049812275251</v>
      </c>
      <c r="BY19" s="43">
        <f t="shared" si="28"/>
        <v>1771.0916777633183</v>
      </c>
    </row>
    <row r="20" spans="1:511" s="44" customFormat="1" ht="14.1" customHeight="1">
      <c r="A20" s="29" t="s">
        <v>129</v>
      </c>
      <c r="B20" s="29" t="s">
        <v>130</v>
      </c>
      <c r="C20" s="30">
        <v>784776</v>
      </c>
      <c r="D20" s="30">
        <v>829625</v>
      </c>
      <c r="E20" s="30">
        <v>4584471</v>
      </c>
      <c r="F20" s="31">
        <f>VLOOKUP(B20,intercensal_procesada_autos!$C$3:$U$34,4,0)</f>
        <v>17150</v>
      </c>
      <c r="G20" s="31">
        <f>VLOOKUP(B20,intercensal_procesada_autos!$C$3:$U$34,5,0)</f>
        <v>99909</v>
      </c>
      <c r="H20" s="31">
        <f t="shared" si="0"/>
        <v>117059</v>
      </c>
      <c r="I20" s="31">
        <f t="shared" si="1"/>
        <v>234118</v>
      </c>
      <c r="J20" s="32">
        <v>0.3</v>
      </c>
      <c r="K20" s="31">
        <f t="shared" si="2"/>
        <v>304353.40000000002</v>
      </c>
      <c r="L20" s="31">
        <f>VLOOKUP(B20,intercensal_procesada_autos!$C$38:$Q$69,4,0)</f>
        <v>36315</v>
      </c>
      <c r="M20" s="31">
        <f>VLOOKUP(B20,intercensal_procesada_autos!$C$38:$Q$69,5,0)</f>
        <v>13</v>
      </c>
      <c r="N20" s="31">
        <f t="shared" si="3"/>
        <v>36328</v>
      </c>
      <c r="O20" s="31">
        <f t="shared" si="4"/>
        <v>72656</v>
      </c>
      <c r="P20" s="33">
        <v>0.3</v>
      </c>
      <c r="Q20" s="31">
        <f t="shared" si="5"/>
        <v>94452.800000000003</v>
      </c>
      <c r="R20" s="34">
        <f t="shared" si="6"/>
        <v>398806.2</v>
      </c>
      <c r="S20" s="35">
        <f>VLOOKUP($B20,intercensal_procesada_autos!$C$3:$U$34,6,0)</f>
        <v>0.30367346938775502</v>
      </c>
      <c r="T20" s="35">
        <f>VLOOKUP($B20,intercensal_procesada_autos!$C$3:$U$34,7,0)</f>
        <v>0.48244897959183702</v>
      </c>
      <c r="U20" s="35">
        <f>VLOOKUP($B20,intercensal_procesada_autos!$C$3:$U$34,8,0)</f>
        <v>0.18880466472303201</v>
      </c>
      <c r="V20" s="35">
        <f>VLOOKUP($B20,intercensal_procesada_autos!$C$3:$U$34,9,0)</f>
        <v>1.2361516034985399E-2</v>
      </c>
      <c r="W20" s="35">
        <f>VLOOKUP($B20,intercensal_procesada_autos!$C$3:$U$34,10,0)</f>
        <v>1.2711370262390701E-2</v>
      </c>
      <c r="X20" s="35">
        <f>VLOOKUP($B20,intercensal_procesada_autos!$C$3:$U$34,11,0)</f>
        <v>0.27832327417950298</v>
      </c>
      <c r="Y20" s="35">
        <f>VLOOKUP($B20,intercensal_procesada_autos!$C$3:$U$34,12,0)</f>
        <v>0.42113323124042901</v>
      </c>
      <c r="Z20" s="35">
        <f>VLOOKUP($B20,intercensal_procesada_autos!$C$3:$U$34,13,0)</f>
        <v>0.235674463762023</v>
      </c>
      <c r="AA20" s="35">
        <f>VLOOKUP($B20,intercensal_procesada_autos!$C$3:$U$34,14,0)</f>
        <v>4.6192034751623999E-2</v>
      </c>
      <c r="AB20" s="35">
        <f>VLOOKUP($B20,intercensal_procesada_autos!$C$3:$U$34,15,0)</f>
        <v>1.8676996066420402E-2</v>
      </c>
      <c r="AC20" s="35">
        <f>IF(VLOOKUP($B20,intercensal_procesada_autos!$C$38:$U$69,6,0)="NA",0,VLOOKUP($B20,intercensal_procesada_autos!$C$38:$U$69,6,0))</f>
        <v>0.500068842076277</v>
      </c>
      <c r="AD20" s="35">
        <f>IF(VLOOKUP($B20,intercensal_procesada_autos!$C$38:$U$69,7,0)="NA",0,VLOOKUP($B20,intercensal_procesada_autos!$C$38:$U$69,7,0))</f>
        <v>0.37896186148974298</v>
      </c>
      <c r="AE20" s="35">
        <f>IF(VLOOKUP($B20,intercensal_procesada_autos!$C$38:$U$69,8,0)="NA",0,VLOOKUP($B20,intercensal_procesada_autos!$C$38:$U$69,8,0))</f>
        <v>0.113148836568911</v>
      </c>
      <c r="AF20" s="35">
        <f>IF(VLOOKUP($B20,intercensal_procesada_autos!$C$38:$U$69,9,0)="NA",0,VLOOKUP($B20,intercensal_procesada_autos!$C$38:$U$69,9,0))</f>
        <v>7.82045986506953E-3</v>
      </c>
      <c r="AG20" s="35">
        <f>IF(VLOOKUP($B20,intercensal_procesada_autos!$C$38:$U$69,10,0)="NA",0,VLOOKUP($B20,intercensal_procesada_autos!$C$38:$U$69,10,0))</f>
        <v>0</v>
      </c>
      <c r="AH20" s="35">
        <f>IF(VLOOKUP($B20,intercensal_procesada_autos!$C$38:$U$69,11,0)="NA",0,VLOOKUP($B20,intercensal_procesada_autos!$C$38:$U$69,11,0))</f>
        <v>0</v>
      </c>
      <c r="AI20" s="35">
        <f>IF(VLOOKUP($B20,intercensal_procesada_autos!$C$38:$U$69,12,0)="NA",0,VLOOKUP($B20,intercensal_procesada_autos!$C$38:$U$69,12,0))</f>
        <v>0.15384615384615399</v>
      </c>
      <c r="AJ20" s="35">
        <f>IF(VLOOKUP($B20,intercensal_procesada_autos!$C$38:$U$69,13,0)="NA",0,VLOOKUP($B20,intercensal_procesada_autos!$C$38:$U$69,13,0))</f>
        <v>0</v>
      </c>
      <c r="AK20" s="35">
        <f>IF(VLOOKUP($B20,intercensal_procesada_autos!$C$38:$U$69,14,0)="NA",0,VLOOKUP($B20,intercensal_procesada_autos!$C$38:$U$69,14,0))</f>
        <v>0.84615384615384603</v>
      </c>
      <c r="AL20" s="35">
        <f>IF(VLOOKUP($B20,intercensal_procesada_autos!$C$38:$U$69,15,0)="NA",0,VLOOKUP($B20,intercensal_procesada_autos!$C$38:$U$69,15,0))</f>
        <v>0</v>
      </c>
      <c r="AM20" s="21"/>
      <c r="AN20" s="31">
        <f t="shared" si="7"/>
        <v>24.648104956268227</v>
      </c>
      <c r="AO20" s="31">
        <f t="shared" si="8"/>
        <v>26.325556256193121</v>
      </c>
      <c r="AP20" s="31">
        <f t="shared" si="9"/>
        <v>26.079797367139637</v>
      </c>
      <c r="AQ20" s="21"/>
      <c r="AR20" s="31">
        <f t="shared" si="10"/>
        <v>18.072697232548549</v>
      </c>
      <c r="AS20" s="31">
        <f t="shared" si="11"/>
        <v>79.615384615384613</v>
      </c>
      <c r="AT20" s="31">
        <f t="shared" si="12"/>
        <v>18.094720325919418</v>
      </c>
      <c r="AU20" s="21"/>
      <c r="AV20" s="31">
        <f t="shared" si="13"/>
        <v>132291.24999999994</v>
      </c>
      <c r="AW20" s="31">
        <v>254</v>
      </c>
      <c r="AX20" s="31">
        <f t="shared" si="14"/>
        <v>33601977.499999985</v>
      </c>
      <c r="AY20" s="21"/>
      <c r="AZ20" s="31">
        <f t="shared" si="15"/>
        <v>28484.950000000026</v>
      </c>
      <c r="BA20" s="31">
        <v>185</v>
      </c>
      <c r="BB20" s="31">
        <f t="shared" si="16"/>
        <v>5269715.7500000047</v>
      </c>
      <c r="BC20" s="21"/>
      <c r="BD20" s="36">
        <v>1.2239526416475499</v>
      </c>
      <c r="BE20" s="31">
        <f t="shared" si="17"/>
        <v>6148319.2810277939</v>
      </c>
      <c r="BF20" s="21"/>
      <c r="BG20" s="36">
        <v>1.2239526416475499</v>
      </c>
      <c r="BH20" s="31">
        <f t="shared" si="18"/>
        <v>964225.8391269045</v>
      </c>
      <c r="BI20" s="21"/>
      <c r="BJ20" s="38">
        <v>7028.2942999999996</v>
      </c>
      <c r="BK20" s="39">
        <f t="shared" si="19"/>
        <v>39.933490340909088</v>
      </c>
      <c r="BL20" s="40">
        <f t="shared" si="20"/>
        <v>245523848.62174851</v>
      </c>
      <c r="BM20" s="21"/>
      <c r="BN20" s="38">
        <f>VLOOKUP(B20,ENIGH_gasto_educ_entret!$A$2:$C$33,3,0)</f>
        <v>1389.5841654397566</v>
      </c>
      <c r="BO20" s="39">
        <f t="shared" si="21"/>
        <v>12.632583322179606</v>
      </c>
      <c r="BP20" s="40">
        <f t="shared" si="22"/>
        <v>12180663.25416917</v>
      </c>
      <c r="BQ20" s="21"/>
      <c r="BR20" s="41">
        <f t="shared" si="23"/>
        <v>52.52325136066252</v>
      </c>
      <c r="BS20" s="40">
        <f t="shared" si="24"/>
        <v>2097.4367508841569</v>
      </c>
      <c r="BT20" s="21"/>
      <c r="BU20" s="41">
        <f t="shared" si="25"/>
        <v>26.542221953504306</v>
      </c>
      <c r="BV20" s="40">
        <f t="shared" si="26"/>
        <v>335.2968303834279</v>
      </c>
      <c r="BW20" s="21"/>
      <c r="BX20" s="42">
        <f t="shared" si="27"/>
        <v>37.787769387640999</v>
      </c>
      <c r="BY20" s="43">
        <f t="shared" si="28"/>
        <v>1098.0159571366239</v>
      </c>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c r="RK20" s="21"/>
      <c r="RL20" s="21"/>
      <c r="RM20" s="21"/>
      <c r="RN20" s="21"/>
      <c r="RO20" s="21"/>
      <c r="RP20" s="21"/>
      <c r="RQ20" s="21"/>
      <c r="RR20" s="21"/>
      <c r="RS20" s="21"/>
      <c r="RT20" s="21"/>
      <c r="RU20" s="21"/>
      <c r="RV20" s="21"/>
      <c r="RW20" s="21"/>
      <c r="RX20" s="21"/>
      <c r="RY20" s="21"/>
      <c r="RZ20" s="21"/>
      <c r="SA20" s="21"/>
      <c r="SB20" s="21"/>
      <c r="SC20" s="21"/>
      <c r="SD20" s="21"/>
      <c r="SE20" s="21"/>
      <c r="SF20" s="21"/>
      <c r="SG20" s="21"/>
      <c r="SH20" s="21"/>
      <c r="SI20" s="21"/>
      <c r="SJ20" s="21"/>
      <c r="SK20" s="21"/>
      <c r="SL20" s="21"/>
      <c r="SM20" s="21"/>
      <c r="SN20" s="21"/>
      <c r="SO20" s="21"/>
      <c r="SP20" s="21"/>
      <c r="SQ20" s="21"/>
    </row>
    <row r="21" spans="1:511">
      <c r="A21" s="29" t="s">
        <v>131</v>
      </c>
      <c r="B21" s="29" t="s">
        <v>132</v>
      </c>
      <c r="C21" s="30">
        <v>366321</v>
      </c>
      <c r="D21" s="30">
        <v>924964</v>
      </c>
      <c r="E21" s="30">
        <v>1903811</v>
      </c>
      <c r="F21" s="31">
        <f>VLOOKUP(B21,intercensal_procesada_autos!$C$3:$U$34,4,0)</f>
        <v>14066</v>
      </c>
      <c r="G21" s="31">
        <f>VLOOKUP(B21,intercensal_procesada_autos!$C$3:$U$34,5,0)</f>
        <v>91721</v>
      </c>
      <c r="H21" s="31">
        <f t="shared" si="0"/>
        <v>105787</v>
      </c>
      <c r="I21" s="31">
        <f t="shared" si="1"/>
        <v>211574</v>
      </c>
      <c r="J21" s="32">
        <v>0.3</v>
      </c>
      <c r="K21" s="31">
        <f t="shared" si="2"/>
        <v>275046.2</v>
      </c>
      <c r="L21" s="31">
        <f>VLOOKUP(B21,intercensal_procesada_autos!$C$38:$Q$69,4,0)</f>
        <v>33789</v>
      </c>
      <c r="M21" s="31">
        <f>VLOOKUP(B21,intercensal_procesada_autos!$C$38:$Q$69,5,0)</f>
        <v>42</v>
      </c>
      <c r="N21" s="31">
        <f t="shared" si="3"/>
        <v>33831</v>
      </c>
      <c r="O21" s="31">
        <f t="shared" si="4"/>
        <v>67662</v>
      </c>
      <c r="P21" s="33">
        <v>0.3</v>
      </c>
      <c r="Q21" s="31">
        <f t="shared" si="5"/>
        <v>87960.6</v>
      </c>
      <c r="R21" s="34">
        <f t="shared" si="6"/>
        <v>363006.80000000005</v>
      </c>
      <c r="S21" s="35">
        <f>VLOOKUP($B21,intercensal_procesada_autos!$C$3:$U$34,6,0)</f>
        <v>0.26333001564055197</v>
      </c>
      <c r="T21" s="35">
        <f>VLOOKUP($B21,intercensal_procesada_autos!$C$3:$U$34,7,0)</f>
        <v>0.46950092421441803</v>
      </c>
      <c r="U21" s="35">
        <f>VLOOKUP($B21,intercensal_procesada_autos!$C$3:$U$34,8,0)</f>
        <v>0.20325607848713201</v>
      </c>
      <c r="V21" s="35">
        <f>VLOOKUP($B21,intercensal_procesada_autos!$C$3:$U$34,9,0)</f>
        <v>5.4173183563201999E-2</v>
      </c>
      <c r="W21" s="35">
        <f>VLOOKUP($B21,intercensal_procesada_autos!$C$3:$U$34,10,0)</f>
        <v>9.7397980946964304E-3</v>
      </c>
      <c r="X21" s="35">
        <f>VLOOKUP($B21,intercensal_procesada_autos!$C$3:$U$34,11,0)</f>
        <v>0.31475888836798599</v>
      </c>
      <c r="Y21" s="35">
        <f>VLOOKUP($B21,intercensal_procesada_autos!$C$3:$U$34,12,0)</f>
        <v>0.39874183665681801</v>
      </c>
      <c r="Z21" s="35">
        <f>VLOOKUP($B21,intercensal_procesada_autos!$C$3:$U$34,13,0)</f>
        <v>0.20959213266318499</v>
      </c>
      <c r="AA21" s="35">
        <f>VLOOKUP($B21,intercensal_procesada_autos!$C$3:$U$34,14,0)</f>
        <v>5.5243619236597902E-2</v>
      </c>
      <c r="AB21" s="35">
        <f>VLOOKUP($B21,intercensal_procesada_autos!$C$3:$U$34,15,0)</f>
        <v>2.1663523075413499E-2</v>
      </c>
      <c r="AC21" s="35">
        <f>IF(VLOOKUP($B21,intercensal_procesada_autos!$C$38:$U$69,6,0)="NA",0,VLOOKUP($B21,intercensal_procesada_autos!$C$38:$U$69,6,0))</f>
        <v>0.61635443487525499</v>
      </c>
      <c r="AD21" s="35">
        <f>IF(VLOOKUP($B21,intercensal_procesada_autos!$C$38:$U$69,7,0)="NA",0,VLOOKUP($B21,intercensal_procesada_autos!$C$38:$U$69,7,0))</f>
        <v>0.317292610021013</v>
      </c>
      <c r="AE21" s="35">
        <f>IF(VLOOKUP($B21,intercensal_procesada_autos!$C$38:$U$69,8,0)="NA",0,VLOOKUP($B21,intercensal_procesada_autos!$C$38:$U$69,8,0))</f>
        <v>6.3363816626712796E-2</v>
      </c>
      <c r="AF21" s="35">
        <f>IF(VLOOKUP($B21,intercensal_procesada_autos!$C$38:$U$69,9,0)="NA",0,VLOOKUP($B21,intercensal_procesada_autos!$C$38:$U$69,9,0))</f>
        <v>2.3972298677084301E-3</v>
      </c>
      <c r="AG21" s="35">
        <f>IF(VLOOKUP($B21,intercensal_procesada_autos!$C$38:$U$69,10,0)="NA",0,VLOOKUP($B21,intercensal_procesada_autos!$C$38:$U$69,10,0))</f>
        <v>5.9190860931072203E-4</v>
      </c>
      <c r="AH21" s="35">
        <f>IF(VLOOKUP($B21,intercensal_procesada_autos!$C$38:$U$69,11,0)="NA",0,VLOOKUP($B21,intercensal_procesada_autos!$C$38:$U$69,11,0))</f>
        <v>0.35714285714285698</v>
      </c>
      <c r="AI21" s="35">
        <f>IF(VLOOKUP($B21,intercensal_procesada_autos!$C$38:$U$69,12,0)="NA",0,VLOOKUP($B21,intercensal_procesada_autos!$C$38:$U$69,12,0))</f>
        <v>0.64285714285714302</v>
      </c>
      <c r="AJ21" s="35">
        <f>IF(VLOOKUP($B21,intercensal_procesada_autos!$C$38:$U$69,13,0)="NA",0,VLOOKUP($B21,intercensal_procesada_autos!$C$38:$U$69,13,0))</f>
        <v>0</v>
      </c>
      <c r="AK21" s="35">
        <f>IF(VLOOKUP($B21,intercensal_procesada_autos!$C$38:$U$69,14,0)="NA",0,VLOOKUP($B21,intercensal_procesada_autos!$C$38:$U$69,14,0))</f>
        <v>0</v>
      </c>
      <c r="AL21" s="35">
        <f>IF(VLOOKUP($B21,intercensal_procesada_autos!$C$38:$U$69,15,0)="NA",0,VLOOKUP($B21,intercensal_procesada_autos!$C$38:$U$69,15,0))</f>
        <v>0</v>
      </c>
      <c r="AN21" s="31">
        <f t="shared" si="7"/>
        <v>28.021825678942132</v>
      </c>
      <c r="AO21" s="31">
        <f t="shared" si="8"/>
        <v>25.735954688675438</v>
      </c>
      <c r="AP21" s="31">
        <f t="shared" si="9"/>
        <v>26.039896206528212</v>
      </c>
      <c r="AR21" s="31">
        <f t="shared" si="10"/>
        <v>14.917650714729648</v>
      </c>
      <c r="AS21" s="31">
        <f t="shared" si="11"/>
        <v>17.142857142857146</v>
      </c>
      <c r="AT21" s="31">
        <f t="shared" si="12"/>
        <v>14.920413230469098</v>
      </c>
      <c r="AV21" s="31">
        <f t="shared" si="13"/>
        <v>119369.575</v>
      </c>
      <c r="AW21" s="31">
        <v>254</v>
      </c>
      <c r="AX21" s="31">
        <f t="shared" si="14"/>
        <v>30319872.050000001</v>
      </c>
      <c r="AZ21" s="31">
        <f t="shared" si="15"/>
        <v>21873.475000000002</v>
      </c>
      <c r="BA21" s="31">
        <v>185</v>
      </c>
      <c r="BB21" s="31">
        <f t="shared" si="16"/>
        <v>4046592.8750000005</v>
      </c>
      <c r="BD21" s="36">
        <v>1.2797709579444001</v>
      </c>
      <c r="BE21" s="31">
        <f t="shared" si="17"/>
        <v>6628232.6501651034</v>
      </c>
      <c r="BG21" s="36">
        <v>1.2797709579444001</v>
      </c>
      <c r="BH21" s="31">
        <f t="shared" si="18"/>
        <v>884626.39195076935</v>
      </c>
      <c r="BJ21" s="38">
        <v>5593.7383</v>
      </c>
      <c r="BK21" s="39">
        <f t="shared" si="19"/>
        <v>31.782603977272728</v>
      </c>
      <c r="BL21" s="40">
        <f t="shared" si="20"/>
        <v>210662493.38942638</v>
      </c>
      <c r="BN21" s="38">
        <f>VLOOKUP(B21,ENIGH_gasto_educ_entret!$A$2:$C$33,3,0)</f>
        <v>1823.5448682185399</v>
      </c>
      <c r="BO21" s="39">
        <f t="shared" si="21"/>
        <v>16.577680620168543</v>
      </c>
      <c r="BP21" s="40">
        <f t="shared" si="22"/>
        <v>14665053.79393189</v>
      </c>
      <c r="BR21" s="41">
        <f t="shared" si="23"/>
        <v>62.656400598987624</v>
      </c>
      <c r="BS21" s="40">
        <f t="shared" si="24"/>
        <v>1991.3835668789775</v>
      </c>
      <c r="BU21" s="41">
        <f t="shared" si="25"/>
        <v>26.148396203209167</v>
      </c>
      <c r="BV21" s="40">
        <f t="shared" si="26"/>
        <v>433.47976098642931</v>
      </c>
      <c r="BX21" s="42">
        <f t="shared" si="27"/>
        <v>41.885941326642737</v>
      </c>
      <c r="BY21" s="43">
        <f t="shared" si="28"/>
        <v>1105.0470473659041</v>
      </c>
    </row>
    <row r="22" spans="1:511" ht="14.1" customHeight="1">
      <c r="A22" s="29" t="s">
        <v>133</v>
      </c>
      <c r="B22" s="29" t="s">
        <v>134</v>
      </c>
      <c r="C22" s="30">
        <v>413608</v>
      </c>
      <c r="D22" s="30">
        <v>429351</v>
      </c>
      <c r="E22" s="30">
        <v>1181050</v>
      </c>
      <c r="F22" s="31">
        <f>VLOOKUP(B22,intercensal_procesada_autos!$C$3:$U$34,4,0)</f>
        <v>10067</v>
      </c>
      <c r="G22" s="31">
        <f>VLOOKUP(B22,intercensal_procesada_autos!$C$3:$U$34,5,0)</f>
        <v>60713</v>
      </c>
      <c r="H22" s="31">
        <f t="shared" si="0"/>
        <v>70780</v>
      </c>
      <c r="I22" s="31">
        <f t="shared" si="1"/>
        <v>141560</v>
      </c>
      <c r="J22" s="32">
        <v>0.3</v>
      </c>
      <c r="K22" s="31">
        <f t="shared" si="2"/>
        <v>184028</v>
      </c>
      <c r="L22" s="31">
        <f>VLOOKUP(B22,intercensal_procesada_autos!$C$38:$Q$69,4,0)</f>
        <v>20662</v>
      </c>
      <c r="M22" s="31">
        <f>VLOOKUP(B22,intercensal_procesada_autos!$C$38:$Q$69,5,0)</f>
        <v>168</v>
      </c>
      <c r="N22" s="31">
        <f t="shared" si="3"/>
        <v>20830</v>
      </c>
      <c r="O22" s="31">
        <f t="shared" si="4"/>
        <v>41660</v>
      </c>
      <c r="P22" s="33">
        <v>0.3</v>
      </c>
      <c r="Q22" s="31">
        <f t="shared" si="5"/>
        <v>54158</v>
      </c>
      <c r="R22" s="34">
        <f t="shared" si="6"/>
        <v>238186</v>
      </c>
      <c r="S22" s="35">
        <f>VLOOKUP($B22,intercensal_procesada_autos!$C$3:$U$34,6,0)</f>
        <v>0.47223601867487802</v>
      </c>
      <c r="T22" s="35">
        <f>VLOOKUP($B22,intercensal_procesada_autos!$C$3:$U$34,7,0)</f>
        <v>0.44104499850998302</v>
      </c>
      <c r="U22" s="35">
        <f>VLOOKUP($B22,intercensal_procesada_autos!$C$3:$U$34,8,0)</f>
        <v>7.2712824078672897E-2</v>
      </c>
      <c r="V22" s="35">
        <f>VLOOKUP($B22,intercensal_procesada_autos!$C$3:$U$34,9,0)</f>
        <v>6.5560743021754204E-3</v>
      </c>
      <c r="W22" s="35">
        <f>VLOOKUP($B22,intercensal_procesada_autos!$C$3:$U$34,10,0)</f>
        <v>7.4500844342902601E-3</v>
      </c>
      <c r="X22" s="35">
        <f>VLOOKUP($B22,intercensal_procesada_autos!$C$3:$U$34,11,0)</f>
        <v>0.45337901273203401</v>
      </c>
      <c r="Y22" s="35">
        <f>VLOOKUP($B22,intercensal_procesada_autos!$C$3:$U$34,12,0)</f>
        <v>0.40660155156226802</v>
      </c>
      <c r="Z22" s="35">
        <f>VLOOKUP($B22,intercensal_procesada_autos!$C$3:$U$34,13,0)</f>
        <v>9.8397377826824603E-2</v>
      </c>
      <c r="AA22" s="35">
        <f>VLOOKUP($B22,intercensal_procesada_autos!$C$3:$U$34,14,0)</f>
        <v>3.0388878823316302E-2</v>
      </c>
      <c r="AB22" s="35">
        <f>VLOOKUP($B22,intercensal_procesada_autos!$C$3:$U$34,15,0)</f>
        <v>1.12331790555565E-2</v>
      </c>
      <c r="AC22" s="35">
        <f>IF(VLOOKUP($B22,intercensal_procesada_autos!$C$38:$U$69,6,0)="NA",0,VLOOKUP($B22,intercensal_procesada_autos!$C$38:$U$69,6,0))</f>
        <v>0.66373051979479203</v>
      </c>
      <c r="AD22" s="35">
        <f>IF(VLOOKUP($B22,intercensal_procesada_autos!$C$38:$U$69,7,0)="NA",0,VLOOKUP($B22,intercensal_procesada_autos!$C$38:$U$69,7,0))</f>
        <v>0.30006775723550499</v>
      </c>
      <c r="AE22" s="35">
        <f>IF(VLOOKUP($B22,intercensal_procesada_autos!$C$38:$U$69,8,0)="NA",0,VLOOKUP($B22,intercensal_procesada_autos!$C$38:$U$69,8,0))</f>
        <v>2.71028942019166E-2</v>
      </c>
      <c r="AF22" s="35">
        <f>IF(VLOOKUP($B22,intercensal_procesada_autos!$C$38:$U$69,9,0)="NA",0,VLOOKUP($B22,intercensal_procesada_autos!$C$38:$U$69,9,0))</f>
        <v>2.17791114122544E-3</v>
      </c>
      <c r="AG22" s="35">
        <f>IF(VLOOKUP($B22,intercensal_procesada_autos!$C$38:$U$69,10,0)="NA",0,VLOOKUP($B22,intercensal_procesada_autos!$C$38:$U$69,10,0))</f>
        <v>6.9209176265608401E-3</v>
      </c>
      <c r="AH22" s="35">
        <f>IF(VLOOKUP($B22,intercensal_procesada_autos!$C$38:$U$69,11,0)="NA",0,VLOOKUP($B22,intercensal_procesada_autos!$C$38:$U$69,11,0))</f>
        <v>0.94047619047619002</v>
      </c>
      <c r="AI22" s="35">
        <f>IF(VLOOKUP($B22,intercensal_procesada_autos!$C$38:$U$69,12,0)="NA",0,VLOOKUP($B22,intercensal_procesada_autos!$C$38:$U$69,12,0))</f>
        <v>5.95238095238095E-2</v>
      </c>
      <c r="AJ22" s="35">
        <f>IF(VLOOKUP($B22,intercensal_procesada_autos!$C$38:$U$69,13,0)="NA",0,VLOOKUP($B22,intercensal_procesada_autos!$C$38:$U$69,13,0))</f>
        <v>0</v>
      </c>
      <c r="AK22" s="35">
        <f>IF(VLOOKUP($B22,intercensal_procesada_autos!$C$38:$U$69,14,0)="NA",0,VLOOKUP($B22,intercensal_procesada_autos!$C$38:$U$69,14,0))</f>
        <v>0</v>
      </c>
      <c r="AL22" s="35">
        <f>IF(VLOOKUP($B22,intercensal_procesada_autos!$C$38:$U$69,15,0)="NA",0,VLOOKUP($B22,intercensal_procesada_autos!$C$38:$U$69,15,0))</f>
        <v>0</v>
      </c>
      <c r="AN22" s="31">
        <f t="shared" si="7"/>
        <v>18.444919042415812</v>
      </c>
      <c r="AO22" s="31">
        <f t="shared" si="8"/>
        <v>19.711758601946858</v>
      </c>
      <c r="AP22" s="31">
        <f t="shared" si="9"/>
        <v>19.531576716586599</v>
      </c>
      <c r="AR22" s="31">
        <f t="shared" si="10"/>
        <v>14.183283322040465</v>
      </c>
      <c r="AS22" s="31">
        <f t="shared" si="11"/>
        <v>8.3928571428571388</v>
      </c>
      <c r="AT22" s="31">
        <f t="shared" si="12"/>
        <v>14.1365818530965</v>
      </c>
      <c r="AV22" s="31">
        <f t="shared" si="13"/>
        <v>59905.949999999975</v>
      </c>
      <c r="AW22" s="31">
        <v>254</v>
      </c>
      <c r="AX22" s="31">
        <f t="shared" si="14"/>
        <v>15216111.299999993</v>
      </c>
      <c r="AZ22" s="31">
        <f t="shared" si="15"/>
        <v>12760.150000000003</v>
      </c>
      <c r="BA22" s="31">
        <v>185</v>
      </c>
      <c r="BB22" s="31">
        <f t="shared" si="16"/>
        <v>2360627.7500000005</v>
      </c>
      <c r="BD22" s="36">
        <v>1.0847628972843799</v>
      </c>
      <c r="BE22" s="31">
        <f t="shared" si="17"/>
        <v>1188980.2669490371</v>
      </c>
      <c r="BG22" s="36">
        <v>1.0847628972843799</v>
      </c>
      <c r="BH22" s="31">
        <f t="shared" si="18"/>
        <v>184458.41759597976</v>
      </c>
      <c r="BJ22" s="38">
        <v>7060.9674000000005</v>
      </c>
      <c r="BK22" s="39">
        <f t="shared" si="19"/>
        <v>40.119132954545456</v>
      </c>
      <c r="BL22" s="40">
        <f t="shared" si="20"/>
        <v>47700857.41005937</v>
      </c>
      <c r="BN22" s="38">
        <f>VLOOKUP(B22,ENIGH_gasto_educ_entret!$A$2:$C$33,3,0)</f>
        <v>1588.2853497744534</v>
      </c>
      <c r="BO22" s="39">
        <f t="shared" si="21"/>
        <v>14.438957725222304</v>
      </c>
      <c r="BP22" s="40">
        <f t="shared" si="22"/>
        <v>2663387.2937297537</v>
      </c>
      <c r="BR22" s="41">
        <f t="shared" si="23"/>
        <v>16.798251864213579</v>
      </c>
      <c r="BS22" s="40">
        <f t="shared" si="24"/>
        <v>673.9312999443257</v>
      </c>
      <c r="BU22" s="41">
        <f t="shared" si="25"/>
        <v>8.8554209119529403</v>
      </c>
      <c r="BV22" s="40">
        <f t="shared" si="26"/>
        <v>127.86304818673806</v>
      </c>
      <c r="BX22" s="42">
        <f t="shared" si="27"/>
        <v>12.317417185128679</v>
      </c>
      <c r="BY22" s="43">
        <f t="shared" si="28"/>
        <v>365.87469212664854</v>
      </c>
    </row>
    <row r="23" spans="1:511">
      <c r="A23" s="29" t="s">
        <v>135</v>
      </c>
      <c r="B23" s="29" t="s">
        <v>136</v>
      </c>
      <c r="C23" s="30">
        <v>1109171</v>
      </c>
      <c r="D23" s="30">
        <v>4437643</v>
      </c>
      <c r="E23" s="30">
        <v>5119504</v>
      </c>
      <c r="F23" s="31">
        <f>VLOOKUP(B23,intercensal_procesada_autos!$C$3:$U$34,4,0)</f>
        <v>102081</v>
      </c>
      <c r="G23" s="31">
        <f>VLOOKUP(B23,intercensal_procesada_autos!$C$3:$U$34,5,0)</f>
        <v>646763</v>
      </c>
      <c r="H23" s="31">
        <f t="shared" si="0"/>
        <v>748844</v>
      </c>
      <c r="I23" s="31">
        <f t="shared" si="1"/>
        <v>1497688</v>
      </c>
      <c r="J23" s="32">
        <v>0.3</v>
      </c>
      <c r="K23" s="31">
        <f t="shared" si="2"/>
        <v>1946994.4000000001</v>
      </c>
      <c r="L23" s="31">
        <f>VLOOKUP(B23,intercensal_procesada_autos!$C$38:$Q$69,4,0)</f>
        <v>230804</v>
      </c>
      <c r="M23" s="31">
        <f>VLOOKUP(B23,intercensal_procesada_autos!$C$38:$Q$69,5,0)</f>
        <v>163</v>
      </c>
      <c r="N23" s="31">
        <f t="shared" si="3"/>
        <v>230967</v>
      </c>
      <c r="O23" s="31">
        <f t="shared" si="4"/>
        <v>461934</v>
      </c>
      <c r="P23" s="33">
        <v>0.3</v>
      </c>
      <c r="Q23" s="31">
        <f t="shared" si="5"/>
        <v>600514.20000000007</v>
      </c>
      <c r="R23" s="34">
        <f t="shared" si="6"/>
        <v>2547508.6</v>
      </c>
      <c r="S23" s="35">
        <f>VLOOKUP($B23,intercensal_procesada_autos!$C$3:$U$34,6,0)</f>
        <v>0.29934071962461201</v>
      </c>
      <c r="T23" s="35">
        <f>VLOOKUP($B23,intercensal_procesada_autos!$C$3:$U$34,7,0)</f>
        <v>0.42295823904546398</v>
      </c>
      <c r="U23" s="35">
        <f>VLOOKUP($B23,intercensal_procesada_autos!$C$3:$U$34,8,0)</f>
        <v>0.24659828959355801</v>
      </c>
      <c r="V23" s="35">
        <f>VLOOKUP($B23,intercensal_procesada_autos!$C$3:$U$34,9,0)</f>
        <v>2.8810454443040302E-2</v>
      </c>
      <c r="W23" s="35">
        <f>VLOOKUP($B23,intercensal_procesada_autos!$C$3:$U$34,10,0)</f>
        <v>2.2922972933258901E-3</v>
      </c>
      <c r="X23" s="35">
        <f>VLOOKUP($B23,intercensal_procesada_autos!$C$3:$U$34,11,0)</f>
        <v>0.25203358881073901</v>
      </c>
      <c r="Y23" s="35">
        <f>VLOOKUP($B23,intercensal_procesada_autos!$C$3:$U$34,12,0)</f>
        <v>0.364243161714569</v>
      </c>
      <c r="Z23" s="35">
        <f>VLOOKUP($B23,intercensal_procesada_autos!$C$3:$U$34,13,0)</f>
        <v>0.31490360456612398</v>
      </c>
      <c r="AA23" s="35">
        <f>VLOOKUP($B23,intercensal_procesada_autos!$C$3:$U$34,14,0)</f>
        <v>6.3678658179271194E-2</v>
      </c>
      <c r="AB23" s="35">
        <f>VLOOKUP($B23,intercensal_procesada_autos!$C$3:$U$34,15,0)</f>
        <v>5.1409867292965096E-3</v>
      </c>
      <c r="AC23" s="35">
        <f>IF(VLOOKUP($B23,intercensal_procesada_autos!$C$38:$U$69,6,0)="NA",0,VLOOKUP($B23,intercensal_procesada_autos!$C$38:$U$69,6,0))</f>
        <v>0.67095457617718901</v>
      </c>
      <c r="AD23" s="35">
        <f>IF(VLOOKUP($B23,intercensal_procesada_autos!$C$38:$U$69,7,0)="NA",0,VLOOKUP($B23,intercensal_procesada_autos!$C$38:$U$69,7,0))</f>
        <v>0.25029028959636701</v>
      </c>
      <c r="AE23" s="35">
        <f>IF(VLOOKUP($B23,intercensal_procesada_autos!$C$38:$U$69,8,0)="NA",0,VLOOKUP($B23,intercensal_procesada_autos!$C$38:$U$69,8,0))</f>
        <v>7.2767369716296104E-2</v>
      </c>
      <c r="AF23" s="35">
        <f>IF(VLOOKUP($B23,intercensal_procesada_autos!$C$38:$U$69,9,0)="NA",0,VLOOKUP($B23,intercensal_procesada_autos!$C$38:$U$69,9,0))</f>
        <v>5.7104729554080498E-3</v>
      </c>
      <c r="AG23" s="35">
        <f>IF(VLOOKUP($B23,intercensal_procesada_autos!$C$38:$U$69,10,0)="NA",0,VLOOKUP($B23,intercensal_procesada_autos!$C$38:$U$69,10,0))</f>
        <v>2.7729155473908598E-4</v>
      </c>
      <c r="AH23" s="35">
        <f>IF(VLOOKUP($B23,intercensal_procesada_autos!$C$38:$U$69,11,0)="NA",0,VLOOKUP($B23,intercensal_procesada_autos!$C$38:$U$69,11,0))</f>
        <v>0.47239263803680998</v>
      </c>
      <c r="AI23" s="35">
        <f>IF(VLOOKUP($B23,intercensal_procesada_autos!$C$38:$U$69,12,0)="NA",0,VLOOKUP($B23,intercensal_procesada_autos!$C$38:$U$69,12,0))</f>
        <v>0.110429447852761</v>
      </c>
      <c r="AJ23" s="35">
        <f>IF(VLOOKUP($B23,intercensal_procesada_autos!$C$38:$U$69,13,0)="NA",0,VLOOKUP($B23,intercensal_procesada_autos!$C$38:$U$69,13,0))</f>
        <v>0.41717791411042898</v>
      </c>
      <c r="AK23" s="35">
        <f>IF(VLOOKUP($B23,intercensal_procesada_autos!$C$38:$U$69,14,0)="NA",0,VLOOKUP($B23,intercensal_procesada_autos!$C$38:$U$69,14,0))</f>
        <v>0</v>
      </c>
      <c r="AL23" s="35">
        <f>IF(VLOOKUP($B23,intercensal_procesada_autos!$C$38:$U$69,15,0)="NA",0,VLOOKUP($B23,intercensal_procesada_autos!$C$38:$U$69,15,0))</f>
        <v>0</v>
      </c>
      <c r="AN23" s="31">
        <f t="shared" si="7"/>
        <v>25.795324301290151</v>
      </c>
      <c r="AO23" s="31">
        <f t="shared" si="8"/>
        <v>29.987464496268331</v>
      </c>
      <c r="AP23" s="31">
        <f t="shared" si="9"/>
        <v>29.415999861119264</v>
      </c>
      <c r="AR23" s="31">
        <f t="shared" si="10"/>
        <v>14.493758773678088</v>
      </c>
      <c r="AS23" s="31">
        <f t="shared" si="11"/>
        <v>24.800613496932499</v>
      </c>
      <c r="AT23" s="31">
        <f t="shared" si="12"/>
        <v>14.501032615048892</v>
      </c>
      <c r="AV23" s="31">
        <f t="shared" si="13"/>
        <v>954546.44999999984</v>
      </c>
      <c r="AW23" s="31">
        <v>254</v>
      </c>
      <c r="AX23" s="31">
        <f t="shared" si="14"/>
        <v>242454798.29999995</v>
      </c>
      <c r="AZ23" s="31">
        <f t="shared" si="15"/>
        <v>145134.59999999992</v>
      </c>
      <c r="BA23" s="31">
        <v>185</v>
      </c>
      <c r="BB23" s="31">
        <f t="shared" si="16"/>
        <v>26849900.999999985</v>
      </c>
      <c r="BD23" s="36">
        <v>1.44575029386834</v>
      </c>
      <c r="BE23" s="31">
        <f t="shared" si="17"/>
        <v>74753087.065155447</v>
      </c>
      <c r="BG23" s="36">
        <v>1.44575029386834</v>
      </c>
      <c r="BH23" s="31">
        <f t="shared" si="18"/>
        <v>8278297.6506008916</v>
      </c>
      <c r="BJ23" s="38">
        <v>7881.4269999999997</v>
      </c>
      <c r="BK23" s="39">
        <f t="shared" si="19"/>
        <v>44.780835227272725</v>
      </c>
      <c r="BL23" s="40">
        <f t="shared" si="20"/>
        <v>3347505674.594698</v>
      </c>
      <c r="BN23" s="38">
        <f>VLOOKUP(B23,ENIGH_gasto_educ_entret!$A$2:$C$33,3,0)</f>
        <v>1887.3981256328568</v>
      </c>
      <c r="BO23" s="39">
        <f t="shared" si="21"/>
        <v>17.158164778480518</v>
      </c>
      <c r="BP23" s="40">
        <f t="shared" si="22"/>
        <v>142040395.17431825</v>
      </c>
      <c r="BR23" s="41">
        <f t="shared" si="23"/>
        <v>99.824645807612058</v>
      </c>
      <c r="BS23" s="40">
        <f t="shared" si="24"/>
        <v>4470.2310155315363</v>
      </c>
      <c r="BU23" s="41">
        <f t="shared" si="25"/>
        <v>35.841906638614567</v>
      </c>
      <c r="BV23" s="40">
        <f t="shared" si="26"/>
        <v>614.98134008026364</v>
      </c>
      <c r="BX23" s="42">
        <f t="shared" si="27"/>
        <v>63.558883322955147</v>
      </c>
      <c r="BY23" s="43">
        <f t="shared" si="28"/>
        <v>2285.054656018744</v>
      </c>
    </row>
    <row r="24" spans="1:511">
      <c r="A24" s="29" t="s">
        <v>137</v>
      </c>
      <c r="B24" s="29" t="s">
        <v>137</v>
      </c>
      <c r="C24" s="30">
        <v>264251</v>
      </c>
      <c r="D24" s="30">
        <v>607963</v>
      </c>
      <c r="E24" s="30">
        <v>3967889</v>
      </c>
      <c r="F24" s="31">
        <f>VLOOKUP(B24,intercensal_procesada_autos!$C$3:$U$34,4,0)</f>
        <v>7339</v>
      </c>
      <c r="G24" s="31">
        <f>VLOOKUP(B24,intercensal_procesada_autos!$C$3:$U$34,5,0)</f>
        <v>53242</v>
      </c>
      <c r="H24" s="31">
        <f t="shared" si="0"/>
        <v>60581</v>
      </c>
      <c r="I24" s="31">
        <f t="shared" si="1"/>
        <v>121162</v>
      </c>
      <c r="J24" s="32">
        <v>0.3</v>
      </c>
      <c r="K24" s="31">
        <f t="shared" si="2"/>
        <v>157510.6</v>
      </c>
      <c r="L24" s="31">
        <f>VLOOKUP(B24,intercensal_procesada_autos!$C$38:$Q$69,4,0)</f>
        <v>19655</v>
      </c>
      <c r="M24" s="31">
        <f>VLOOKUP(B24,intercensal_procesada_autos!$C$38:$Q$69,5,0)</f>
        <v>19</v>
      </c>
      <c r="N24" s="31">
        <f t="shared" si="3"/>
        <v>19674</v>
      </c>
      <c r="O24" s="31">
        <f t="shared" si="4"/>
        <v>39348</v>
      </c>
      <c r="P24" s="33">
        <v>0.3</v>
      </c>
      <c r="Q24" s="31">
        <f t="shared" si="5"/>
        <v>51152.4</v>
      </c>
      <c r="R24" s="34">
        <f t="shared" si="6"/>
        <v>208663</v>
      </c>
      <c r="S24" s="35">
        <f>VLOOKUP($B24,intercensal_procesada_autos!$C$3:$U$34,6,0)</f>
        <v>0.30848889494481502</v>
      </c>
      <c r="T24" s="35">
        <f>VLOOKUP($B24,intercensal_procesada_autos!$C$3:$U$34,7,0)</f>
        <v>0.45483035835945002</v>
      </c>
      <c r="U24" s="35">
        <f>VLOOKUP($B24,intercensal_procesada_autos!$C$3:$U$34,8,0)</f>
        <v>0.21147295271835401</v>
      </c>
      <c r="V24" s="35">
        <f>VLOOKUP($B24,intercensal_procesada_autos!$C$3:$U$34,9,0)</f>
        <v>1.36258345823682E-2</v>
      </c>
      <c r="W24" s="35">
        <f>VLOOKUP($B24,intercensal_procesada_autos!$C$3:$U$34,10,0)</f>
        <v>1.15819593950129E-2</v>
      </c>
      <c r="X24" s="35">
        <f>VLOOKUP($B24,intercensal_procesada_autos!$C$3:$U$34,11,0)</f>
        <v>0.28485030614928097</v>
      </c>
      <c r="Y24" s="35">
        <f>VLOOKUP($B24,intercensal_procesada_autos!$C$3:$U$34,12,0)</f>
        <v>0.43362383081026301</v>
      </c>
      <c r="Z24" s="35">
        <f>VLOOKUP($B24,intercensal_procesada_autos!$C$3:$U$34,13,0)</f>
        <v>0.226249953044589</v>
      </c>
      <c r="AA24" s="35">
        <f>VLOOKUP($B24,intercensal_procesada_autos!$C$3:$U$34,14,0)</f>
        <v>3.3300777581608501E-2</v>
      </c>
      <c r="AB24" s="35">
        <f>VLOOKUP($B24,intercensal_procesada_autos!$C$3:$U$34,15,0)</f>
        <v>2.1975132414259399E-2</v>
      </c>
      <c r="AC24" s="35">
        <f>IF(VLOOKUP($B24,intercensal_procesada_autos!$C$38:$U$69,6,0)="NA",0,VLOOKUP($B24,intercensal_procesada_autos!$C$38:$U$69,6,0))</f>
        <v>0.494937674891885</v>
      </c>
      <c r="AD24" s="35">
        <f>IF(VLOOKUP($B24,intercensal_procesada_autos!$C$38:$U$69,7,0)="NA",0,VLOOKUP($B24,intercensal_procesada_autos!$C$38:$U$69,7,0))</f>
        <v>0.39297888577970003</v>
      </c>
      <c r="AE24" s="35">
        <f>IF(VLOOKUP($B24,intercensal_procesada_autos!$C$38:$U$69,8,0)="NA",0,VLOOKUP($B24,intercensal_procesada_autos!$C$38:$U$69,8,0))</f>
        <v>9.9313151869753202E-2</v>
      </c>
      <c r="AF24" s="35">
        <f>IF(VLOOKUP($B24,intercensal_procesada_autos!$C$38:$U$69,9,0)="NA",0,VLOOKUP($B24,intercensal_procesada_autos!$C$38:$U$69,9,0))</f>
        <v>1.1040447723225599E-2</v>
      </c>
      <c r="AG24" s="35">
        <f>IF(VLOOKUP($B24,intercensal_procesada_autos!$C$38:$U$69,10,0)="NA",0,VLOOKUP($B24,intercensal_procesada_autos!$C$38:$U$69,10,0))</f>
        <v>1.72983973543628E-3</v>
      </c>
      <c r="AH24" s="35">
        <f>IF(VLOOKUP($B24,intercensal_procesada_autos!$C$38:$U$69,11,0)="NA",0,VLOOKUP($B24,intercensal_procesada_autos!$C$38:$U$69,11,0))</f>
        <v>0.42105263157894701</v>
      </c>
      <c r="AI24" s="35">
        <f>IF(VLOOKUP($B24,intercensal_procesada_autos!$C$38:$U$69,12,0)="NA",0,VLOOKUP($B24,intercensal_procesada_autos!$C$38:$U$69,12,0))</f>
        <v>0.36842105263157898</v>
      </c>
      <c r="AJ24" s="35">
        <f>IF(VLOOKUP($B24,intercensal_procesada_autos!$C$38:$U$69,13,0)="NA",0,VLOOKUP($B24,intercensal_procesada_autos!$C$38:$U$69,13,0))</f>
        <v>0.21052631578947401</v>
      </c>
      <c r="AK24" s="35">
        <f>IF(VLOOKUP($B24,intercensal_procesada_autos!$C$38:$U$69,14,0)="NA",0,VLOOKUP($B24,intercensal_procesada_autos!$C$38:$U$69,14,0))</f>
        <v>0</v>
      </c>
      <c r="AL24" s="35">
        <f>IF(VLOOKUP($B24,intercensal_procesada_autos!$C$38:$U$69,15,0)="NA",0,VLOOKUP($B24,intercensal_procesada_autos!$C$38:$U$69,15,0))</f>
        <v>0</v>
      </c>
      <c r="AN24" s="31">
        <f t="shared" si="7"/>
        <v>25.027251669164741</v>
      </c>
      <c r="AO24" s="31">
        <f t="shared" si="8"/>
        <v>25.071231358701798</v>
      </c>
      <c r="AP24" s="31">
        <f t="shared" si="9"/>
        <v>25.065903501097722</v>
      </c>
      <c r="AR24" s="31">
        <f t="shared" si="10"/>
        <v>18.276265581277027</v>
      </c>
      <c r="AS24" s="31">
        <f t="shared" si="11"/>
        <v>20.921052631578959</v>
      </c>
      <c r="AT24" s="31">
        <f t="shared" si="12"/>
        <v>18.278819762122598</v>
      </c>
      <c r="AV24" s="31">
        <f t="shared" si="13"/>
        <v>65802.425000000047</v>
      </c>
      <c r="AW24" s="31">
        <v>254</v>
      </c>
      <c r="AX24" s="31">
        <f t="shared" si="14"/>
        <v>16713815.950000012</v>
      </c>
      <c r="AZ24" s="31">
        <f t="shared" si="15"/>
        <v>15583.424999999999</v>
      </c>
      <c r="BA24" s="31">
        <v>185</v>
      </c>
      <c r="BB24" s="31">
        <f t="shared" si="16"/>
        <v>2882933.625</v>
      </c>
      <c r="BD24" s="36">
        <v>1.1286336888372399</v>
      </c>
      <c r="BE24" s="31">
        <f t="shared" si="17"/>
        <v>1904922.5815775245</v>
      </c>
      <c r="BG24" s="36">
        <v>1.1286336888372399</v>
      </c>
      <c r="BH24" s="31">
        <f t="shared" si="18"/>
        <v>328576.39331918349</v>
      </c>
      <c r="BJ24" s="38">
        <v>6095.0986999999996</v>
      </c>
      <c r="BK24" s="39">
        <f t="shared" si="19"/>
        <v>34.63124261363636</v>
      </c>
      <c r="BL24" s="40">
        <f t="shared" si="20"/>
        <v>65969836.082805753</v>
      </c>
      <c r="BN24" s="38">
        <f>VLOOKUP(B24,ENIGH_gasto_educ_entret!$A$2:$C$33,3,0)</f>
        <v>1264.5323386984135</v>
      </c>
      <c r="BO24" s="39">
        <f t="shared" si="21"/>
        <v>11.49574853362194</v>
      </c>
      <c r="BP24" s="40">
        <f t="shared" si="22"/>
        <v>3777231.5916817896</v>
      </c>
      <c r="BR24" s="41">
        <f t="shared" si="23"/>
        <v>31.444224782976917</v>
      </c>
      <c r="BS24" s="40">
        <f t="shared" si="24"/>
        <v>1088.9525772569907</v>
      </c>
      <c r="BU24" s="41">
        <f t="shared" si="25"/>
        <v>16.701046727619371</v>
      </c>
      <c r="BV24" s="40">
        <f t="shared" si="26"/>
        <v>191.99103342898189</v>
      </c>
      <c r="BX24" s="42">
        <f t="shared" si="27"/>
        <v>23.042866076163889</v>
      </c>
      <c r="BY24" s="43">
        <f t="shared" si="28"/>
        <v>577.82155464972527</v>
      </c>
    </row>
    <row r="25" spans="1:511">
      <c r="A25" s="29" t="s">
        <v>138</v>
      </c>
      <c r="B25" s="21" t="s">
        <v>139</v>
      </c>
      <c r="C25" s="30">
        <v>1576259</v>
      </c>
      <c r="D25" s="30">
        <v>2728790</v>
      </c>
      <c r="E25" s="30">
        <v>6168883</v>
      </c>
      <c r="F25" s="31">
        <f>VLOOKUP(B25,intercensal_procesada_autos!$C$3:$U$34,4,0)</f>
        <v>39556</v>
      </c>
      <c r="G25" s="31">
        <f>VLOOKUP(B25,intercensal_procesada_autos!$C$3:$U$34,5,0)</f>
        <v>220226</v>
      </c>
      <c r="H25" s="31">
        <f t="shared" si="0"/>
        <v>259782</v>
      </c>
      <c r="I25" s="31">
        <f t="shared" si="1"/>
        <v>519564</v>
      </c>
      <c r="J25" s="32">
        <v>0.3</v>
      </c>
      <c r="K25" s="31">
        <f t="shared" si="2"/>
        <v>675433.20000000007</v>
      </c>
      <c r="L25" s="31">
        <f>VLOOKUP(B25,intercensal_procesada_autos!$C$38:$Q$69,4,0)</f>
        <v>74243</v>
      </c>
      <c r="M25" s="31">
        <f>VLOOKUP(B25,intercensal_procesada_autos!$C$38:$Q$69,5,0)</f>
        <v>162</v>
      </c>
      <c r="N25" s="31">
        <f t="shared" si="3"/>
        <v>74405</v>
      </c>
      <c r="O25" s="31">
        <f t="shared" si="4"/>
        <v>148810</v>
      </c>
      <c r="P25" s="33">
        <v>0.3</v>
      </c>
      <c r="Q25" s="31">
        <f t="shared" si="5"/>
        <v>193453</v>
      </c>
      <c r="R25" s="34">
        <f t="shared" si="6"/>
        <v>868886.20000000007</v>
      </c>
      <c r="S25" s="35">
        <f>VLOOKUP($B25,intercensal_procesada_autos!$C$3:$U$34,6,0)</f>
        <v>0.37511376276670999</v>
      </c>
      <c r="T25" s="35">
        <f>VLOOKUP($B25,intercensal_procesada_autos!$C$3:$U$34,7,0)</f>
        <v>0.44342198402265098</v>
      </c>
      <c r="U25" s="35">
        <f>VLOOKUP($B25,intercensal_procesada_autos!$C$3:$U$34,8,0)</f>
        <v>0.16452624127818799</v>
      </c>
      <c r="V25" s="35">
        <f>VLOOKUP($B25,intercensal_procesada_autos!$C$3:$U$34,9,0)</f>
        <v>1.1426837900697699E-2</v>
      </c>
      <c r="W25" s="35">
        <f>VLOOKUP($B25,intercensal_procesada_autos!$C$3:$U$34,10,0)</f>
        <v>5.5111740317524503E-3</v>
      </c>
      <c r="X25" s="35">
        <f>VLOOKUP($B25,intercensal_procesada_autos!$C$3:$U$34,11,0)</f>
        <v>0.24907140846221601</v>
      </c>
      <c r="Y25" s="35">
        <f>VLOOKUP($B25,intercensal_procesada_autos!$C$3:$U$34,12,0)</f>
        <v>0.43400415936356301</v>
      </c>
      <c r="Z25" s="35">
        <f>VLOOKUP($B25,intercensal_procesada_autos!$C$3:$U$34,13,0)</f>
        <v>0.24921671373952201</v>
      </c>
      <c r="AA25" s="35">
        <f>VLOOKUP($B25,intercensal_procesada_autos!$C$3:$U$34,14,0)</f>
        <v>4.9095020569778297E-2</v>
      </c>
      <c r="AB25" s="35">
        <f>VLOOKUP($B25,intercensal_procesada_autos!$C$3:$U$34,15,0)</f>
        <v>1.8612697864920601E-2</v>
      </c>
      <c r="AC25" s="35">
        <f>IF(VLOOKUP($B25,intercensal_procesada_autos!$C$38:$U$69,6,0)="NA",0,VLOOKUP($B25,intercensal_procesada_autos!$C$38:$U$69,6,0))</f>
        <v>0.53200975176110898</v>
      </c>
      <c r="AD25" s="35">
        <f>IF(VLOOKUP($B25,intercensal_procesada_autos!$C$38:$U$69,7,0)="NA",0,VLOOKUP($B25,intercensal_procesada_autos!$C$38:$U$69,7,0))</f>
        <v>0.39110757916571298</v>
      </c>
      <c r="AE25" s="35">
        <f>IF(VLOOKUP($B25,intercensal_procesada_autos!$C$38:$U$69,8,0)="NA",0,VLOOKUP($B25,intercensal_procesada_autos!$C$38:$U$69,8,0))</f>
        <v>7.4148404563393194E-2</v>
      </c>
      <c r="AF25" s="35">
        <f>IF(VLOOKUP($B25,intercensal_procesada_autos!$C$38:$U$69,9,0)="NA",0,VLOOKUP($B25,intercensal_procesada_autos!$C$38:$U$69,9,0))</f>
        <v>2.3975324272995399E-3</v>
      </c>
      <c r="AG25" s="35">
        <f>IF(VLOOKUP($B25,intercensal_procesada_autos!$C$38:$U$69,10,0)="NA",0,VLOOKUP($B25,intercensal_procesada_autos!$C$38:$U$69,10,0))</f>
        <v>3.3673208248589102E-4</v>
      </c>
      <c r="AH25" s="35">
        <f>IF(VLOOKUP($B25,intercensal_procesada_autos!$C$38:$U$69,11,0)="NA",0,VLOOKUP($B25,intercensal_procesada_autos!$C$38:$U$69,11,0))</f>
        <v>0.358024691358025</v>
      </c>
      <c r="AI25" s="35">
        <f>IF(VLOOKUP($B25,intercensal_procesada_autos!$C$38:$U$69,12,0)="NA",0,VLOOKUP($B25,intercensal_procesada_autos!$C$38:$U$69,12,0))</f>
        <v>0.24691358024691401</v>
      </c>
      <c r="AJ25" s="35">
        <f>IF(VLOOKUP($B25,intercensal_procesada_autos!$C$38:$U$69,13,0)="NA",0,VLOOKUP($B25,intercensal_procesada_autos!$C$38:$U$69,13,0))</f>
        <v>0.22839506172839499</v>
      </c>
      <c r="AK25" s="35">
        <f>IF(VLOOKUP($B25,intercensal_procesada_autos!$C$38:$U$69,14,0)="NA",0,VLOOKUP($B25,intercensal_procesada_autos!$C$38:$U$69,14,0))</f>
        <v>0.15432098765432101</v>
      </c>
      <c r="AL25" s="35">
        <f>IF(VLOOKUP($B25,intercensal_procesada_autos!$C$38:$U$69,15,0)="NA",0,VLOOKUP($B25,intercensal_procesada_autos!$C$38:$U$69,15,0))</f>
        <v>1.2345679012345699E-2</v>
      </c>
      <c r="AN25" s="31">
        <f t="shared" si="7"/>
        <v>22.049120234604089</v>
      </c>
      <c r="AO25" s="31">
        <f t="shared" si="8"/>
        <v>27.266433118705326</v>
      </c>
      <c r="AP25" s="31">
        <f t="shared" si="9"/>
        <v>26.472013072499244</v>
      </c>
      <c r="AR25" s="31">
        <f t="shared" si="10"/>
        <v>16.392959605619396</v>
      </c>
      <c r="AS25" s="31">
        <f t="shared" si="11"/>
        <v>34.259259259259274</v>
      </c>
      <c r="AT25" s="31">
        <f t="shared" si="12"/>
        <v>16.431859418049875</v>
      </c>
      <c r="AV25" s="31">
        <f t="shared" si="13"/>
        <v>298001.27500000002</v>
      </c>
      <c r="AW25" s="31">
        <v>254</v>
      </c>
      <c r="AX25" s="31">
        <f t="shared" si="14"/>
        <v>75692323.850000009</v>
      </c>
      <c r="AZ25" s="31">
        <f t="shared" si="15"/>
        <v>52979.875000000036</v>
      </c>
      <c r="BA25" s="31">
        <v>185</v>
      </c>
      <c r="BB25" s="31">
        <f t="shared" si="16"/>
        <v>9801276.8750000075</v>
      </c>
      <c r="BD25" s="36">
        <v>1.4590974375588901</v>
      </c>
      <c r="BE25" s="31">
        <f t="shared" si="17"/>
        <v>23816196.936477818</v>
      </c>
      <c r="BG25" s="36">
        <v>1.4590974375588901</v>
      </c>
      <c r="BH25" s="31">
        <f t="shared" si="18"/>
        <v>3083920.9104814129</v>
      </c>
      <c r="BJ25" s="38">
        <v>6379.8742000000002</v>
      </c>
      <c r="BK25" s="39">
        <f t="shared" si="19"/>
        <v>36.249285227272729</v>
      </c>
      <c r="BL25" s="40">
        <f t="shared" si="20"/>
        <v>863320115.7792834</v>
      </c>
      <c r="BN25" s="38">
        <f>VLOOKUP(B25,ENIGH_gasto_educ_entret!$A$2:$C$33,3,0)</f>
        <v>1491.7802204804332</v>
      </c>
      <c r="BO25" s="39">
        <f t="shared" si="21"/>
        <v>13.561638368003937</v>
      </c>
      <c r="BP25" s="40">
        <f t="shared" si="22"/>
        <v>41823020.143474363</v>
      </c>
      <c r="BR25" s="41">
        <f t="shared" si="23"/>
        <v>91.677625611003904</v>
      </c>
      <c r="BS25" s="40">
        <f t="shared" si="24"/>
        <v>3323.2483997324043</v>
      </c>
      <c r="BU25" s="41">
        <f t="shared" si="25"/>
        <v>41.447764404024099</v>
      </c>
      <c r="BV25" s="40">
        <f t="shared" si="26"/>
        <v>562.099592009601</v>
      </c>
      <c r="BX25" s="42">
        <f t="shared" si="27"/>
        <v>63.416610933172301</v>
      </c>
      <c r="BY25" s="43">
        <f t="shared" si="28"/>
        <v>1769.7329189472784</v>
      </c>
    </row>
    <row r="26" spans="1:511">
      <c r="A26" s="29" t="s">
        <v>140</v>
      </c>
      <c r="B26" s="29" t="s">
        <v>141</v>
      </c>
      <c r="C26" s="30">
        <v>878931</v>
      </c>
      <c r="D26" s="30">
        <v>1097025</v>
      </c>
      <c r="E26" s="30">
        <v>2038372</v>
      </c>
      <c r="F26" s="31">
        <f>VLOOKUP(B26,intercensal_procesada_autos!$C$3:$U$34,4,0)</f>
        <v>35968</v>
      </c>
      <c r="G26" s="31">
        <f>VLOOKUP(B26,intercensal_procesada_autos!$C$3:$U$34,5,0)</f>
        <v>187796</v>
      </c>
      <c r="H26" s="31">
        <f t="shared" si="0"/>
        <v>223764</v>
      </c>
      <c r="I26" s="31">
        <f t="shared" si="1"/>
        <v>447528</v>
      </c>
      <c r="J26" s="32">
        <v>0.3</v>
      </c>
      <c r="K26" s="31">
        <f t="shared" si="2"/>
        <v>581786.4</v>
      </c>
      <c r="L26" s="31">
        <f>VLOOKUP(B26,intercensal_procesada_autos!$C$38:$Q$69,4,0)</f>
        <v>63212</v>
      </c>
      <c r="M26" s="31">
        <f>VLOOKUP(B26,intercensal_procesada_autos!$C$38:$Q$69,5,0)</f>
        <v>214</v>
      </c>
      <c r="N26" s="31">
        <f t="shared" si="3"/>
        <v>63426</v>
      </c>
      <c r="O26" s="31">
        <f t="shared" si="4"/>
        <v>126852</v>
      </c>
      <c r="P26" s="33">
        <v>0.3</v>
      </c>
      <c r="Q26" s="31">
        <f t="shared" si="5"/>
        <v>164907.6</v>
      </c>
      <c r="R26" s="34">
        <f t="shared" si="6"/>
        <v>746694</v>
      </c>
      <c r="S26" s="35">
        <f>VLOOKUP($B26,intercensal_procesada_autos!$C$3:$U$34,6,0)</f>
        <v>0.42376556939501803</v>
      </c>
      <c r="T26" s="35">
        <f>VLOOKUP($B26,intercensal_procesada_autos!$C$3:$U$34,7,0)</f>
        <v>0.447759119217082</v>
      </c>
      <c r="U26" s="35">
        <f>VLOOKUP($B26,intercensal_procesada_autos!$C$3:$U$34,8,0)</f>
        <v>0.104731983985765</v>
      </c>
      <c r="V26" s="35">
        <f>VLOOKUP($B26,intercensal_procesada_autos!$C$3:$U$34,9,0)</f>
        <v>1.34008007117438E-2</v>
      </c>
      <c r="W26" s="35">
        <f>VLOOKUP($B26,intercensal_procesada_autos!$C$3:$U$34,10,0)</f>
        <v>1.03425266903915E-2</v>
      </c>
      <c r="X26" s="35">
        <f>VLOOKUP($B26,intercensal_procesada_autos!$C$3:$U$34,11,0)</f>
        <v>0.33720633027327501</v>
      </c>
      <c r="Y26" s="35">
        <f>VLOOKUP($B26,intercensal_procesada_autos!$C$3:$U$34,12,0)</f>
        <v>0.44346524952608202</v>
      </c>
      <c r="Z26" s="35">
        <f>VLOOKUP($B26,intercensal_procesada_autos!$C$3:$U$34,13,0)</f>
        <v>0.18163326162431601</v>
      </c>
      <c r="AA26" s="35">
        <f>VLOOKUP($B26,intercensal_procesada_autos!$C$3:$U$34,14,0)</f>
        <v>2.6102792391744199E-2</v>
      </c>
      <c r="AB26" s="35">
        <f>VLOOKUP($B26,intercensal_procesada_autos!$C$3:$U$34,15,0)</f>
        <v>1.15923661845833E-2</v>
      </c>
      <c r="AC26" s="35">
        <f>IF(VLOOKUP($B26,intercensal_procesada_autos!$C$38:$U$69,6,0)="NA",0,VLOOKUP($B26,intercensal_procesada_autos!$C$38:$U$69,6,0))</f>
        <v>0.59007783332278696</v>
      </c>
      <c r="AD26" s="35">
        <f>IF(VLOOKUP($B26,intercensal_procesada_autos!$C$38:$U$69,7,0)="NA",0,VLOOKUP($B26,intercensal_procesada_autos!$C$38:$U$69,7,0))</f>
        <v>0.36070682781750302</v>
      </c>
      <c r="AE26" s="35">
        <f>IF(VLOOKUP($B26,intercensal_procesada_autos!$C$38:$U$69,8,0)="NA",0,VLOOKUP($B26,intercensal_procesada_autos!$C$38:$U$69,8,0))</f>
        <v>4.6557615642599498E-2</v>
      </c>
      <c r="AF26" s="35">
        <f>IF(VLOOKUP($B26,intercensal_procesada_autos!$C$38:$U$69,9,0)="NA",0,VLOOKUP($B26,intercensal_procesada_autos!$C$38:$U$69,9,0))</f>
        <v>2.65772321711068E-3</v>
      </c>
      <c r="AG26" s="35">
        <f>IF(VLOOKUP($B26,intercensal_procesada_autos!$C$38:$U$69,10,0)="NA",0,VLOOKUP($B26,intercensal_procesada_autos!$C$38:$U$69,10,0))</f>
        <v>0</v>
      </c>
      <c r="AH26" s="35">
        <f>IF(VLOOKUP($B26,intercensal_procesada_autos!$C$38:$U$69,11,0)="NA",0,VLOOKUP($B26,intercensal_procesada_autos!$C$38:$U$69,11,0))</f>
        <v>0.154205607476636</v>
      </c>
      <c r="AI26" s="35">
        <f>IF(VLOOKUP($B26,intercensal_procesada_autos!$C$38:$U$69,12,0)="NA",0,VLOOKUP($B26,intercensal_procesada_autos!$C$38:$U$69,12,0))</f>
        <v>0.35046728971962599</v>
      </c>
      <c r="AJ26" s="35">
        <f>IF(VLOOKUP($B26,intercensal_procesada_autos!$C$38:$U$69,13,0)="NA",0,VLOOKUP($B26,intercensal_procesada_autos!$C$38:$U$69,13,0))</f>
        <v>0.45327102803738301</v>
      </c>
      <c r="AK26" s="35">
        <f>IF(VLOOKUP($B26,intercensal_procesada_autos!$C$38:$U$69,14,0)="NA",0,VLOOKUP($B26,intercensal_procesada_autos!$C$38:$U$69,14,0))</f>
        <v>0</v>
      </c>
      <c r="AL26" s="35">
        <f>IF(VLOOKUP($B26,intercensal_procesada_autos!$C$38:$U$69,15,0)="NA",0,VLOOKUP($B26,intercensal_procesada_autos!$C$38:$U$69,15,0))</f>
        <v>4.2056074766355103E-2</v>
      </c>
      <c r="AN26" s="31">
        <f t="shared" si="7"/>
        <v>20.723212299822073</v>
      </c>
      <c r="AO26" s="31">
        <f t="shared" si="8"/>
        <v>23.029763679737606</v>
      </c>
      <c r="AP26" s="31">
        <f t="shared" si="9"/>
        <v>22.659006810747051</v>
      </c>
      <c r="AR26" s="31">
        <f t="shared" si="10"/>
        <v>14.875775169271659</v>
      </c>
      <c r="AS26" s="31">
        <f t="shared" si="11"/>
        <v>35.747663551401857</v>
      </c>
      <c r="AT26" s="31">
        <f t="shared" si="12"/>
        <v>14.946197143127424</v>
      </c>
      <c r="AV26" s="31">
        <f t="shared" si="13"/>
        <v>219711.70000000016</v>
      </c>
      <c r="AW26" s="31">
        <v>254</v>
      </c>
      <c r="AX26" s="31">
        <f t="shared" si="14"/>
        <v>55806771.800000042</v>
      </c>
      <c r="AZ26" s="31">
        <f t="shared" si="15"/>
        <v>41079.025000000001</v>
      </c>
      <c r="BA26" s="31">
        <v>185</v>
      </c>
      <c r="BB26" s="31">
        <f t="shared" si="16"/>
        <v>7599619.625</v>
      </c>
      <c r="BD26" s="36">
        <v>1.4315065545950501</v>
      </c>
      <c r="BE26" s="31">
        <f t="shared" si="17"/>
        <v>16822128.927870914</v>
      </c>
      <c r="BG26" s="36">
        <v>1.4315065545950501</v>
      </c>
      <c r="BH26" s="31">
        <f t="shared" si="18"/>
        <v>2290793.3394299634</v>
      </c>
      <c r="BJ26" s="38">
        <v>7329.4061000000002</v>
      </c>
      <c r="BK26" s="39">
        <f t="shared" si="19"/>
        <v>41.644352840909093</v>
      </c>
      <c r="BL26" s="40">
        <f t="shared" si="20"/>
        <v>700546672.6075201</v>
      </c>
      <c r="BN26" s="38">
        <f>VLOOKUP(B26,ENIGH_gasto_educ_entret!$A$2:$C$33,3,0)</f>
        <v>1884.0567094389201</v>
      </c>
      <c r="BO26" s="39">
        <f t="shared" si="21"/>
        <v>17.127788267626546</v>
      </c>
      <c r="BP26" s="40">
        <f t="shared" si="22"/>
        <v>39236223.282645561</v>
      </c>
      <c r="BR26" s="41">
        <f t="shared" si="23"/>
        <v>75.177995244413381</v>
      </c>
      <c r="BS26" s="40">
        <f t="shared" si="24"/>
        <v>3130.7389598305363</v>
      </c>
      <c r="BU26" s="41">
        <f t="shared" si="25"/>
        <v>36.117575433260228</v>
      </c>
      <c r="BV26" s="40">
        <f t="shared" si="26"/>
        <v>618.61418476091126</v>
      </c>
      <c r="BX26" s="42">
        <f t="shared" si="27"/>
        <v>53.223451458544062</v>
      </c>
      <c r="BY26" s="43">
        <f t="shared" si="28"/>
        <v>1718.7584015958507</v>
      </c>
    </row>
    <row r="27" spans="1:511">
      <c r="A27" s="29" t="s">
        <v>142</v>
      </c>
      <c r="B27" s="29" t="s">
        <v>143</v>
      </c>
      <c r="C27" s="30">
        <v>743626</v>
      </c>
      <c r="D27" s="30">
        <v>677379</v>
      </c>
      <c r="E27" s="30">
        <v>1501562</v>
      </c>
      <c r="F27" s="31">
        <f>VLOOKUP(B27,intercensal_procesada_autos!$C$3:$U$34,4,0)</f>
        <v>13193</v>
      </c>
      <c r="G27" s="31">
        <f>VLOOKUP(B27,intercensal_procesada_autos!$C$3:$U$34,5,0)</f>
        <v>86411</v>
      </c>
      <c r="H27" s="31">
        <f t="shared" si="0"/>
        <v>99604</v>
      </c>
      <c r="I27" s="31">
        <f t="shared" si="1"/>
        <v>199208</v>
      </c>
      <c r="J27" s="32">
        <v>0.3</v>
      </c>
      <c r="K27" s="31">
        <f t="shared" si="2"/>
        <v>258970.40000000002</v>
      </c>
      <c r="L27" s="31">
        <f>VLOOKUP(B27,intercensal_procesada_autos!$C$38:$Q$69,4,0)</f>
        <v>33490</v>
      </c>
      <c r="M27" s="31">
        <f>VLOOKUP(B27,intercensal_procesada_autos!$C$38:$Q$69,5,0)</f>
        <v>38</v>
      </c>
      <c r="N27" s="31">
        <f t="shared" si="3"/>
        <v>33528</v>
      </c>
      <c r="O27" s="31">
        <f t="shared" si="4"/>
        <v>67056</v>
      </c>
      <c r="P27" s="33">
        <v>0.3</v>
      </c>
      <c r="Q27" s="31">
        <f t="shared" si="5"/>
        <v>87172.800000000003</v>
      </c>
      <c r="R27" s="34">
        <f t="shared" si="6"/>
        <v>346143.2</v>
      </c>
      <c r="S27" s="35">
        <f>VLOOKUP($B27,intercensal_procesada_autos!$C$3:$U$34,6,0)</f>
        <v>0.44917759417873099</v>
      </c>
      <c r="T27" s="35">
        <f>VLOOKUP($B27,intercensal_procesada_autos!$C$3:$U$34,7,0)</f>
        <v>0.42113241870689</v>
      </c>
      <c r="U27" s="35">
        <f>VLOOKUP($B27,intercensal_procesada_autos!$C$3:$U$34,8,0)</f>
        <v>0.108769802167816</v>
      </c>
      <c r="V27" s="35">
        <f>VLOOKUP($B27,intercensal_procesada_autos!$C$3:$U$34,9,0)</f>
        <v>1.1445463503373001E-2</v>
      </c>
      <c r="W27" s="35">
        <f>VLOOKUP($B27,intercensal_procesada_autos!$C$3:$U$34,10,0)</f>
        <v>9.4747214431895703E-3</v>
      </c>
      <c r="X27" s="35">
        <f>VLOOKUP($B27,intercensal_procesada_autos!$C$3:$U$34,11,0)</f>
        <v>0.38559905567578201</v>
      </c>
      <c r="Y27" s="35">
        <f>VLOOKUP($B27,intercensal_procesada_autos!$C$3:$U$34,12,0)</f>
        <v>0.41730798162270999</v>
      </c>
      <c r="Z27" s="35">
        <f>VLOOKUP($B27,intercensal_procesada_autos!$C$3:$U$34,13,0)</f>
        <v>0.16746710488248001</v>
      </c>
      <c r="AA27" s="35">
        <f>VLOOKUP($B27,intercensal_procesada_autos!$C$3:$U$34,14,0)</f>
        <v>2.7137748666257799E-2</v>
      </c>
      <c r="AB27" s="35">
        <f>VLOOKUP($B27,intercensal_procesada_autos!$C$3:$U$34,15,0)</f>
        <v>2.4881091527699001E-3</v>
      </c>
      <c r="AC27" s="35">
        <f>IF(VLOOKUP($B27,intercensal_procesada_autos!$C$38:$U$69,6,0)="NA",0,VLOOKUP($B27,intercensal_procesada_autos!$C$38:$U$69,6,0))</f>
        <v>0.70722603762317104</v>
      </c>
      <c r="AD27" s="35">
        <f>IF(VLOOKUP($B27,intercensal_procesada_autos!$C$38:$U$69,7,0)="NA",0,VLOOKUP($B27,intercensal_procesada_autos!$C$38:$U$69,7,0))</f>
        <v>0.26345177664974601</v>
      </c>
      <c r="AE27" s="35">
        <f>IF(VLOOKUP($B27,intercensal_procesada_autos!$C$38:$U$69,8,0)="NA",0,VLOOKUP($B27,intercensal_procesada_autos!$C$38:$U$69,8,0))</f>
        <v>2.9143027769483399E-2</v>
      </c>
      <c r="AF27" s="35">
        <f>IF(VLOOKUP($B27,intercensal_procesada_autos!$C$38:$U$69,9,0)="NA",0,VLOOKUP($B27,intercensal_procesada_autos!$C$38:$U$69,9,0))</f>
        <v>1.7915795759928301E-4</v>
      </c>
      <c r="AG27" s="35">
        <f>IF(VLOOKUP($B27,intercensal_procesada_autos!$C$38:$U$69,10,0)="NA",0,VLOOKUP($B27,intercensal_procesada_autos!$C$38:$U$69,10,0))</f>
        <v>0</v>
      </c>
      <c r="AH27" s="35">
        <f>IF(VLOOKUP($B27,intercensal_procesada_autos!$C$38:$U$69,11,0)="NA",0,VLOOKUP($B27,intercensal_procesada_autos!$C$38:$U$69,11,0))</f>
        <v>0</v>
      </c>
      <c r="AI27" s="35">
        <f>IF(VLOOKUP($B27,intercensal_procesada_autos!$C$38:$U$69,12,0)="NA",0,VLOOKUP($B27,intercensal_procesada_autos!$C$38:$U$69,12,0))</f>
        <v>0.76315789473684204</v>
      </c>
      <c r="AJ27" s="35">
        <f>IF(VLOOKUP($B27,intercensal_procesada_autos!$C$38:$U$69,13,0)="NA",0,VLOOKUP($B27,intercensal_procesada_autos!$C$38:$U$69,13,0))</f>
        <v>0.18421052631578899</v>
      </c>
      <c r="AK27" s="35">
        <f>IF(VLOOKUP($B27,intercensal_procesada_autos!$C$38:$U$69,14,0)="NA",0,VLOOKUP($B27,intercensal_procesada_autos!$C$38:$U$69,14,0))</f>
        <v>5.2631578947368397E-2</v>
      </c>
      <c r="AL27" s="35">
        <f>IF(VLOOKUP($B27,intercensal_procesada_autos!$C$38:$U$69,15,0)="NA",0,VLOOKUP($B27,intercensal_procesada_autos!$C$38:$U$69,15,0))</f>
        <v>0</v>
      </c>
      <c r="AM27" s="45"/>
      <c r="AN27" s="31">
        <f t="shared" si="7"/>
        <v>20.190252406579233</v>
      </c>
      <c r="AO27" s="31">
        <f t="shared" si="8"/>
        <v>22.259839603754145</v>
      </c>
      <c r="AP27" s="31">
        <f t="shared" si="9"/>
        <v>21.985713425163642</v>
      </c>
      <c r="AR27" s="31">
        <f t="shared" si="10"/>
        <v>12.559420722603758</v>
      </c>
      <c r="AS27" s="31">
        <f t="shared" si="11"/>
        <v>30.197368421052609</v>
      </c>
      <c r="AT27" s="31">
        <f t="shared" si="12"/>
        <v>12.579411238367927</v>
      </c>
      <c r="AV27" s="31">
        <f t="shared" si="13"/>
        <v>94894.14999999998</v>
      </c>
      <c r="AW27" s="31">
        <v>254</v>
      </c>
      <c r="AX27" s="31">
        <f t="shared" si="14"/>
        <v>24103114.099999994</v>
      </c>
      <c r="AZ27" s="31">
        <f t="shared" si="15"/>
        <v>18276.374999999993</v>
      </c>
      <c r="BA27" s="31">
        <v>185</v>
      </c>
      <c r="BB27" s="31">
        <f t="shared" si="16"/>
        <v>3381129.3749999986</v>
      </c>
      <c r="BD27" s="36">
        <v>1.1952644919997299</v>
      </c>
      <c r="BE27" s="31">
        <f t="shared" si="17"/>
        <v>3937607.4181488268</v>
      </c>
      <c r="BG27" s="36">
        <v>1.1952644919997299</v>
      </c>
      <c r="BH27" s="31">
        <f t="shared" si="18"/>
        <v>552358.50660147285</v>
      </c>
      <c r="BJ27" s="38">
        <v>7941.5352000000003</v>
      </c>
      <c r="BK27" s="39">
        <f t="shared" si="19"/>
        <v>45.122359090909093</v>
      </c>
      <c r="BL27" s="40">
        <f t="shared" si="20"/>
        <v>177674135.88073879</v>
      </c>
      <c r="BN27" s="38">
        <f>VLOOKUP(B27,ENIGH_gasto_educ_entret!$A$2:$C$33,3,0)</f>
        <v>1818.2492798772535</v>
      </c>
      <c r="BO27" s="39">
        <f t="shared" si="21"/>
        <v>16.529538907975031</v>
      </c>
      <c r="BP27" s="40">
        <f t="shared" si="22"/>
        <v>9130231.4260200281</v>
      </c>
      <c r="BR27" s="41">
        <f t="shared" si="23"/>
        <v>39.532623370033598</v>
      </c>
      <c r="BS27" s="40">
        <f t="shared" si="24"/>
        <v>1783.805227508321</v>
      </c>
      <c r="BU27" s="41">
        <f t="shared" si="25"/>
        <v>16.474543861890744</v>
      </c>
      <c r="BV27" s="40">
        <f t="shared" si="26"/>
        <v>272.31661375626425</v>
      </c>
      <c r="BX27" s="42">
        <f t="shared" si="27"/>
        <v>26.342707580993334</v>
      </c>
      <c r="BY27" s="43">
        <f t="shared" si="28"/>
        <v>919.18822744800013</v>
      </c>
    </row>
    <row r="28" spans="1:511">
      <c r="A28" s="29" t="s">
        <v>144</v>
      </c>
      <c r="B28" s="29" t="s">
        <v>145</v>
      </c>
      <c r="C28" s="30">
        <v>824229</v>
      </c>
      <c r="D28" s="30">
        <v>1040443</v>
      </c>
      <c r="E28" s="30">
        <v>2717820</v>
      </c>
      <c r="F28" s="31">
        <f>VLOOKUP(B28,intercensal_procesada_autos!$C$3:$U$34,4,0)</f>
        <v>31841</v>
      </c>
      <c r="G28" s="31">
        <f>VLOOKUP(B28,intercensal_procesada_autos!$C$3:$U$34,5,0)</f>
        <v>156925</v>
      </c>
      <c r="H28" s="31">
        <f t="shared" si="0"/>
        <v>188766</v>
      </c>
      <c r="I28" s="31">
        <f t="shared" si="1"/>
        <v>377532</v>
      </c>
      <c r="J28" s="32">
        <v>0.3</v>
      </c>
      <c r="K28" s="31">
        <f t="shared" si="2"/>
        <v>490791.60000000003</v>
      </c>
      <c r="L28" s="31">
        <f>VLOOKUP(B28,intercensal_procesada_autos!$C$38:$Q$69,4,0)</f>
        <v>65009</v>
      </c>
      <c r="M28" s="31">
        <f>VLOOKUP(B28,intercensal_procesada_autos!$C$38:$Q$69,5,0)</f>
        <v>138</v>
      </c>
      <c r="N28" s="31">
        <f t="shared" si="3"/>
        <v>65147</v>
      </c>
      <c r="O28" s="31">
        <f t="shared" si="4"/>
        <v>130294</v>
      </c>
      <c r="P28" s="33">
        <v>0.3</v>
      </c>
      <c r="Q28" s="31">
        <f t="shared" si="5"/>
        <v>169382.2</v>
      </c>
      <c r="R28" s="34">
        <f t="shared" si="6"/>
        <v>660173.80000000005</v>
      </c>
      <c r="S28" s="35">
        <f>VLOOKUP($B28,intercensal_procesada_autos!$C$3:$U$34,6,0)</f>
        <v>0.44150623410068801</v>
      </c>
      <c r="T28" s="35">
        <f>VLOOKUP($B28,intercensal_procesada_autos!$C$3:$U$34,7,0)</f>
        <v>0.46239125655601299</v>
      </c>
      <c r="U28" s="35">
        <f>VLOOKUP($B28,intercensal_procesada_autos!$C$3:$U$34,8,0)</f>
        <v>8.1310260356144595E-2</v>
      </c>
      <c r="V28" s="35">
        <f>VLOOKUP($B28,intercensal_procesada_autos!$C$3:$U$34,9,0)</f>
        <v>8.9507239094249492E-3</v>
      </c>
      <c r="W28" s="35">
        <f>VLOOKUP($B28,intercensal_procesada_autos!$C$3:$U$34,10,0)</f>
        <v>5.8415250777299702E-3</v>
      </c>
      <c r="X28" s="35">
        <f>VLOOKUP($B28,intercensal_procesada_autos!$C$3:$U$34,11,0)</f>
        <v>0.40198183845786201</v>
      </c>
      <c r="Y28" s="35">
        <f>VLOOKUP($B28,intercensal_procesada_autos!$C$3:$U$34,12,0)</f>
        <v>0.44325633264298198</v>
      </c>
      <c r="Z28" s="35">
        <f>VLOOKUP($B28,intercensal_procesada_autos!$C$3:$U$34,13,0)</f>
        <v>0.12430779034570701</v>
      </c>
      <c r="AA28" s="35">
        <f>VLOOKUP($B28,intercensal_procesada_autos!$C$3:$U$34,14,0)</f>
        <v>2.2195316233869701E-2</v>
      </c>
      <c r="AB28" s="35">
        <f>VLOOKUP($B28,intercensal_procesada_autos!$C$3:$U$34,15,0)</f>
        <v>8.2587223195794198E-3</v>
      </c>
      <c r="AC28" s="35">
        <f>IF(VLOOKUP($B28,intercensal_procesada_autos!$C$38:$U$69,6,0)="NA",0,VLOOKUP($B28,intercensal_procesada_autos!$C$38:$U$69,6,0))</f>
        <v>0.67149163961913005</v>
      </c>
      <c r="AD28" s="35">
        <f>IF(VLOOKUP($B28,intercensal_procesada_autos!$C$38:$U$69,7,0)="NA",0,VLOOKUP($B28,intercensal_procesada_autos!$C$38:$U$69,7,0))</f>
        <v>0.29983540740512898</v>
      </c>
      <c r="AE28" s="35">
        <f>IF(VLOOKUP($B28,intercensal_procesada_autos!$C$38:$U$69,8,0)="NA",0,VLOOKUP($B28,intercensal_procesada_autos!$C$38:$U$69,8,0))</f>
        <v>2.7734621360119401E-2</v>
      </c>
      <c r="AF28" s="35">
        <f>IF(VLOOKUP($B28,intercensal_procesada_autos!$C$38:$U$69,9,0)="NA",0,VLOOKUP($B28,intercensal_procesada_autos!$C$38:$U$69,9,0))</f>
        <v>5.9991693457828903E-4</v>
      </c>
      <c r="AG28" s="35">
        <f>IF(VLOOKUP($B28,intercensal_procesada_autos!$C$38:$U$69,10,0)="NA",0,VLOOKUP($B28,intercensal_procesada_autos!$C$38:$U$69,10,0))</f>
        <v>3.38414681044163E-4</v>
      </c>
      <c r="AH28" s="35">
        <f>IF(VLOOKUP($B28,intercensal_procesada_autos!$C$38:$U$69,11,0)="NA",0,VLOOKUP($B28,intercensal_procesada_autos!$C$38:$U$69,11,0))</f>
        <v>0.29710144927536197</v>
      </c>
      <c r="AI28" s="35">
        <f>IF(VLOOKUP($B28,intercensal_procesada_autos!$C$38:$U$69,12,0)="NA",0,VLOOKUP($B28,intercensal_procesada_autos!$C$38:$U$69,12,0))</f>
        <v>0.70289855072463803</v>
      </c>
      <c r="AJ28" s="35">
        <f>IF(VLOOKUP($B28,intercensal_procesada_autos!$C$38:$U$69,13,0)="NA",0,VLOOKUP($B28,intercensal_procesada_autos!$C$38:$U$69,13,0))</f>
        <v>0</v>
      </c>
      <c r="AK28" s="35">
        <f>IF(VLOOKUP($B28,intercensal_procesada_autos!$C$38:$U$69,14,0)="NA",0,VLOOKUP($B28,intercensal_procesada_autos!$C$38:$U$69,14,0))</f>
        <v>0</v>
      </c>
      <c r="AL28" s="35">
        <f>IF(VLOOKUP($B28,intercensal_procesada_autos!$C$38:$U$69,15,0)="NA",0,VLOOKUP($B28,intercensal_procesada_autos!$C$38:$U$69,15,0))</f>
        <v>0</v>
      </c>
      <c r="AN28" s="31">
        <f t="shared" si="7"/>
        <v>19.055855657799697</v>
      </c>
      <c r="AO28" s="31">
        <f t="shared" si="8"/>
        <v>20.579560299506149</v>
      </c>
      <c r="AP28" s="31">
        <f t="shared" si="9"/>
        <v>20.322542195098709</v>
      </c>
      <c r="AR28" s="31">
        <f t="shared" si="10"/>
        <v>13.13529665123292</v>
      </c>
      <c r="AS28" s="31">
        <f t="shared" si="11"/>
        <v>18.04347826086957</v>
      </c>
      <c r="AT28" s="31">
        <f t="shared" si="12"/>
        <v>13.145693585276389</v>
      </c>
      <c r="AV28" s="31">
        <f t="shared" si="13"/>
        <v>166235.55000000013</v>
      </c>
      <c r="AW28" s="31">
        <v>254</v>
      </c>
      <c r="AX28" s="31">
        <f t="shared" si="14"/>
        <v>42223829.700000033</v>
      </c>
      <c r="AZ28" s="31">
        <f t="shared" si="15"/>
        <v>37110.775000000038</v>
      </c>
      <c r="BA28" s="31">
        <v>185</v>
      </c>
      <c r="BB28" s="31">
        <f t="shared" si="16"/>
        <v>6865493.3750000075</v>
      </c>
      <c r="BD28" s="36">
        <v>1.2178774958694001</v>
      </c>
      <c r="BE28" s="31">
        <f t="shared" si="17"/>
        <v>7553815.8084485531</v>
      </c>
      <c r="BG28" s="36">
        <v>1.2178774958694001</v>
      </c>
      <c r="BH28" s="31">
        <f t="shared" si="18"/>
        <v>1228232.3218273548</v>
      </c>
      <c r="BJ28" s="38">
        <v>7564.3181000000004</v>
      </c>
      <c r="BK28" s="39">
        <f t="shared" si="19"/>
        <v>42.979080113636364</v>
      </c>
      <c r="BL28" s="40">
        <f t="shared" si="20"/>
        <v>324656054.79496318</v>
      </c>
      <c r="BN28" s="38">
        <f>VLOOKUP(B28,ENIGH_gasto_educ_entret!$A$2:$C$33,3,0)</f>
        <v>1819.5936378277065</v>
      </c>
      <c r="BO28" s="39">
        <f t="shared" si="21"/>
        <v>16.541760343888242</v>
      </c>
      <c r="BP28" s="40">
        <f t="shared" si="22"/>
        <v>20317124.714285519</v>
      </c>
      <c r="BR28" s="41">
        <f t="shared" si="23"/>
        <v>40.016824049079567</v>
      </c>
      <c r="BS28" s="40">
        <f t="shared" si="24"/>
        <v>1719.8862866986808</v>
      </c>
      <c r="BU28" s="41">
        <f t="shared" si="25"/>
        <v>18.853244536622636</v>
      </c>
      <c r="BV28" s="40">
        <f t="shared" si="26"/>
        <v>311.86585282953195</v>
      </c>
      <c r="BX28" s="42">
        <f t="shared" si="27"/>
        <v>27.877761738135344</v>
      </c>
      <c r="BY28" s="43">
        <f t="shared" si="28"/>
        <v>912.27017564526011</v>
      </c>
    </row>
    <row r="29" spans="1:511">
      <c r="A29" s="29" t="s">
        <v>146</v>
      </c>
      <c r="B29" s="29" t="s">
        <v>147</v>
      </c>
      <c r="C29" s="30">
        <v>905265</v>
      </c>
      <c r="D29" s="30">
        <v>2966321</v>
      </c>
      <c r="E29" s="30">
        <v>2966321</v>
      </c>
      <c r="F29" s="31">
        <f>VLOOKUP(B29,intercensal_procesada_autos!$C$3:$U$34,4,0)</f>
        <v>25984</v>
      </c>
      <c r="G29" s="31">
        <f>VLOOKUP(B29,intercensal_procesada_autos!$C$3:$U$34,5,0)</f>
        <v>147104</v>
      </c>
      <c r="H29" s="31">
        <f t="shared" si="0"/>
        <v>173088</v>
      </c>
      <c r="I29" s="31">
        <f t="shared" si="1"/>
        <v>346176</v>
      </c>
      <c r="J29" s="32">
        <v>0.3</v>
      </c>
      <c r="K29" s="31">
        <f t="shared" si="2"/>
        <v>450028.79999999999</v>
      </c>
      <c r="L29" s="31">
        <f>VLOOKUP(B29,intercensal_procesada_autos!$C$38:$Q$69,4,0)</f>
        <v>60825</v>
      </c>
      <c r="M29" s="31">
        <f>VLOOKUP(B29,intercensal_procesada_autos!$C$38:$Q$69,5,0)</f>
        <v>161</v>
      </c>
      <c r="N29" s="31">
        <f t="shared" si="3"/>
        <v>60986</v>
      </c>
      <c r="O29" s="31">
        <f t="shared" si="4"/>
        <v>121972</v>
      </c>
      <c r="P29" s="33">
        <v>0.3</v>
      </c>
      <c r="Q29" s="31">
        <f t="shared" si="5"/>
        <v>158563.6</v>
      </c>
      <c r="R29" s="34">
        <f t="shared" si="6"/>
        <v>608592.4</v>
      </c>
      <c r="S29" s="35">
        <f>VLOOKUP($B29,intercensal_procesada_autos!$C$3:$U$34,6,0)</f>
        <v>0.40028479064039402</v>
      </c>
      <c r="T29" s="35">
        <f>VLOOKUP($B29,intercensal_procesada_autos!$C$3:$U$34,7,0)</f>
        <v>0.44904556650246302</v>
      </c>
      <c r="U29" s="35">
        <f>VLOOKUP($B29,intercensal_procesada_autos!$C$3:$U$34,8,0)</f>
        <v>0.127270628078818</v>
      </c>
      <c r="V29" s="35">
        <f>VLOOKUP($B29,intercensal_procesada_autos!$C$3:$U$34,9,0)</f>
        <v>2.0820504926108398E-2</v>
      </c>
      <c r="W29" s="35">
        <f>VLOOKUP($B29,intercensal_procesada_autos!$C$3:$U$34,10,0)</f>
        <v>2.57850985221675E-3</v>
      </c>
      <c r="X29" s="35">
        <f>VLOOKUP($B29,intercensal_procesada_autos!$C$3:$U$34,11,0)</f>
        <v>0.388541440069611</v>
      </c>
      <c r="Y29" s="35">
        <f>VLOOKUP($B29,intercensal_procesada_autos!$C$3:$U$34,12,0)</f>
        <v>0.44900886447683303</v>
      </c>
      <c r="Z29" s="35">
        <f>VLOOKUP($B29,intercensal_procesada_autos!$C$3:$U$34,13,0)</f>
        <v>0.13463943876441201</v>
      </c>
      <c r="AA29" s="35">
        <f>VLOOKUP($B29,intercensal_procesada_autos!$C$3:$U$34,14,0)</f>
        <v>2.0189797694148401E-2</v>
      </c>
      <c r="AB29" s="35">
        <f>VLOOKUP($B29,intercensal_procesada_autos!$C$3:$U$34,15,0)</f>
        <v>7.6204589949967396E-3</v>
      </c>
      <c r="AC29" s="35">
        <f>IF(VLOOKUP($B29,intercensal_procesada_autos!$C$38:$U$69,6,0)="NA",0,VLOOKUP($B29,intercensal_procesada_autos!$C$38:$U$69,6,0))</f>
        <v>0.71485408960131502</v>
      </c>
      <c r="AD29" s="35">
        <f>IF(VLOOKUP($B29,intercensal_procesada_autos!$C$38:$U$69,7,0)="NA",0,VLOOKUP($B29,intercensal_procesada_autos!$C$38:$U$69,7,0))</f>
        <v>0.25354706124126603</v>
      </c>
      <c r="AE29" s="35">
        <f>IF(VLOOKUP($B29,intercensal_procesada_autos!$C$38:$U$69,8,0)="NA",0,VLOOKUP($B29,intercensal_procesada_autos!$C$38:$U$69,8,0))</f>
        <v>3.1385121249486198E-2</v>
      </c>
      <c r="AF29" s="35">
        <f>IF(VLOOKUP($B29,intercensal_procesada_autos!$C$38:$U$69,9,0)="NA",0,VLOOKUP($B29,intercensal_procesada_autos!$C$38:$U$69,9,0))</f>
        <v>1.64406083025072E-5</v>
      </c>
      <c r="AG29" s="35">
        <f>IF(VLOOKUP($B29,intercensal_procesada_autos!$C$38:$U$69,10,0)="NA",0,VLOOKUP($B29,intercensal_procesada_autos!$C$38:$U$69,10,0))</f>
        <v>1.97287299630086E-4</v>
      </c>
      <c r="AH29" s="35">
        <f>IF(VLOOKUP($B29,intercensal_procesada_autos!$C$38:$U$69,11,0)="NA",0,VLOOKUP($B29,intercensal_procesada_autos!$C$38:$U$69,11,0))</f>
        <v>0.77639751552795</v>
      </c>
      <c r="AI29" s="35">
        <f>IF(VLOOKUP($B29,intercensal_procesada_autos!$C$38:$U$69,12,0)="NA",0,VLOOKUP($B29,intercensal_procesada_autos!$C$38:$U$69,12,0))</f>
        <v>0.22360248447205</v>
      </c>
      <c r="AJ29" s="35">
        <f>IF(VLOOKUP($B29,intercensal_procesada_autos!$C$38:$U$69,13,0)="NA",0,VLOOKUP($B29,intercensal_procesada_autos!$C$38:$U$69,13,0))</f>
        <v>0</v>
      </c>
      <c r="AK29" s="35">
        <f>IF(VLOOKUP($B29,intercensal_procesada_autos!$C$38:$U$69,14,0)="NA",0,VLOOKUP($B29,intercensal_procesada_autos!$C$38:$U$69,14,0))</f>
        <v>0</v>
      </c>
      <c r="AL29" s="35">
        <f>IF(VLOOKUP($B29,intercensal_procesada_autos!$C$38:$U$69,15,0)="NA",0,VLOOKUP($B29,intercensal_procesada_autos!$C$38:$U$69,15,0))</f>
        <v>0</v>
      </c>
      <c r="AN29" s="31">
        <f t="shared" si="7"/>
        <v>21.093461360837452</v>
      </c>
      <c r="AO29" s="31">
        <f t="shared" si="8"/>
        <v>20.892616788122723</v>
      </c>
      <c r="AP29" s="31">
        <f t="shared" si="9"/>
        <v>20.922767609539683</v>
      </c>
      <c r="AR29" s="31">
        <f t="shared" si="10"/>
        <v>12.509617755856965</v>
      </c>
      <c r="AS29" s="31">
        <f t="shared" si="11"/>
        <v>10.854037267080749</v>
      </c>
      <c r="AT29" s="31">
        <f t="shared" si="12"/>
        <v>12.505247105893154</v>
      </c>
      <c r="AV29" s="31">
        <f t="shared" si="13"/>
        <v>156930.80000000019</v>
      </c>
      <c r="AW29" s="31">
        <v>254</v>
      </c>
      <c r="AX29" s="31">
        <f t="shared" si="14"/>
        <v>39860423.200000048</v>
      </c>
      <c r="AZ29" s="31">
        <f t="shared" si="15"/>
        <v>33047.949999999997</v>
      </c>
      <c r="BA29" s="31">
        <v>185</v>
      </c>
      <c r="BB29" s="31">
        <f t="shared" si="16"/>
        <v>6113870.7499999991</v>
      </c>
      <c r="BD29" s="36">
        <v>1.04119157662356</v>
      </c>
      <c r="BE29" s="31">
        <f t="shared" si="17"/>
        <v>1576956.3578441814</v>
      </c>
      <c r="BG29" s="36">
        <v>1.04119157662356</v>
      </c>
      <c r="BH29" s="31">
        <f t="shared" si="18"/>
        <v>241876.69312678184</v>
      </c>
      <c r="BJ29" s="38">
        <v>7404.6801999999998</v>
      </c>
      <c r="BK29" s="39">
        <f t="shared" si="19"/>
        <v>42.072046590909089</v>
      </c>
      <c r="BL29" s="40">
        <f t="shared" si="20"/>
        <v>66345781.359050706</v>
      </c>
      <c r="BN29" s="38">
        <f>VLOOKUP(B29,ENIGH_gasto_educ_entret!$A$2:$C$33,3,0)</f>
        <v>1279.2358007523501</v>
      </c>
      <c r="BO29" s="39">
        <f t="shared" si="21"/>
        <v>11.62941637047591</v>
      </c>
      <c r="BP29" s="40">
        <f t="shared" si="22"/>
        <v>2812884.7746851747</v>
      </c>
      <c r="BR29" s="41">
        <f t="shared" si="23"/>
        <v>9.1107203147773461</v>
      </c>
      <c r="BS29" s="40">
        <f t="shared" si="24"/>
        <v>383.30664956005444</v>
      </c>
      <c r="BU29" s="41">
        <f t="shared" si="25"/>
        <v>3.9661019435080487</v>
      </c>
      <c r="BV29" s="40">
        <f t="shared" si="26"/>
        <v>46.123450868808817</v>
      </c>
      <c r="BX29" s="42">
        <f t="shared" si="27"/>
        <v>6.1531226002644752</v>
      </c>
      <c r="BY29" s="43">
        <f t="shared" si="28"/>
        <v>189.46287226636144</v>
      </c>
    </row>
    <row r="30" spans="1:511">
      <c r="A30" s="29" t="s">
        <v>148</v>
      </c>
      <c r="B30" s="29" t="s">
        <v>149</v>
      </c>
      <c r="C30" s="30">
        <v>884273</v>
      </c>
      <c r="D30" s="30">
        <v>203430</v>
      </c>
      <c r="E30" s="30">
        <v>2850330</v>
      </c>
      <c r="F30" s="31">
        <f>VLOOKUP(B30,intercensal_procesada_autos!$C$3:$U$34,4,0)</f>
        <v>39158</v>
      </c>
      <c r="G30" s="31">
        <f>VLOOKUP(B30,intercensal_procesada_autos!$C$3:$U$34,5,0)</f>
        <v>174169</v>
      </c>
      <c r="H30" s="31">
        <f t="shared" si="0"/>
        <v>213327</v>
      </c>
      <c r="I30" s="31">
        <f t="shared" si="1"/>
        <v>426654</v>
      </c>
      <c r="J30" s="32">
        <v>0.3</v>
      </c>
      <c r="K30" s="31">
        <f t="shared" si="2"/>
        <v>554650.20000000007</v>
      </c>
      <c r="L30" s="31">
        <f>VLOOKUP(B30,intercensal_procesada_autos!$C$38:$Q$69,4,0)</f>
        <v>77144</v>
      </c>
      <c r="M30" s="31">
        <f>VLOOKUP(B30,intercensal_procesada_autos!$C$38:$Q$69,5,0)</f>
        <v>91</v>
      </c>
      <c r="N30" s="31">
        <f t="shared" si="3"/>
        <v>77235</v>
      </c>
      <c r="O30" s="31">
        <f t="shared" si="4"/>
        <v>154470</v>
      </c>
      <c r="P30" s="33">
        <v>0.3</v>
      </c>
      <c r="Q30" s="31">
        <f t="shared" si="5"/>
        <v>200811</v>
      </c>
      <c r="R30" s="34">
        <f t="shared" si="6"/>
        <v>755461.20000000007</v>
      </c>
      <c r="S30" s="35">
        <f>VLOOKUP($B30,intercensal_procesada_autos!$C$3:$U$34,6,0)</f>
        <v>0.539123550743143</v>
      </c>
      <c r="T30" s="35">
        <f>VLOOKUP($B30,intercensal_procesada_autos!$C$3:$U$34,7,0)</f>
        <v>0.38428928954492098</v>
      </c>
      <c r="U30" s="35">
        <f>VLOOKUP($B30,intercensal_procesada_autos!$C$3:$U$34,8,0)</f>
        <v>6.6321058276725103E-2</v>
      </c>
      <c r="V30" s="35">
        <f>VLOOKUP($B30,intercensal_procesada_autos!$C$3:$U$34,9,0)</f>
        <v>6.9206803207518298E-3</v>
      </c>
      <c r="W30" s="35">
        <f>VLOOKUP($B30,intercensal_procesada_autos!$C$3:$U$34,10,0)</f>
        <v>3.3454211144593698E-3</v>
      </c>
      <c r="X30" s="35">
        <f>VLOOKUP($B30,intercensal_procesada_autos!$C$3:$U$34,11,0)</f>
        <v>0.485229862949205</v>
      </c>
      <c r="Y30" s="35">
        <f>VLOOKUP($B30,intercensal_procesada_autos!$C$3:$U$34,12,0)</f>
        <v>0.407012729016071</v>
      </c>
      <c r="Z30" s="35">
        <f>VLOOKUP($B30,intercensal_procesada_autos!$C$3:$U$34,13,0)</f>
        <v>8.7202659485901599E-2</v>
      </c>
      <c r="AA30" s="35">
        <f>VLOOKUP($B30,intercensal_procesada_autos!$C$3:$U$34,14,0)</f>
        <v>1.3199823160263901E-2</v>
      </c>
      <c r="AB30" s="35">
        <f>VLOOKUP($B30,intercensal_procesada_autos!$C$3:$U$34,15,0)</f>
        <v>7.3549253885593904E-3</v>
      </c>
      <c r="AC30" s="35">
        <f>IF(VLOOKUP($B30,intercensal_procesada_autos!$C$38:$U$69,6,0)="NA",0,VLOOKUP($B30,intercensal_procesada_autos!$C$38:$U$69,6,0))</f>
        <v>0.75374624079643304</v>
      </c>
      <c r="AD30" s="35">
        <f>IF(VLOOKUP($B30,intercensal_procesada_autos!$C$38:$U$69,7,0)="NA",0,VLOOKUP($B30,intercensal_procesada_autos!$C$38:$U$69,7,0))</f>
        <v>0.21728196619309301</v>
      </c>
      <c r="AE30" s="35">
        <f>IF(VLOOKUP($B30,intercensal_procesada_autos!$C$38:$U$69,8,0)="NA",0,VLOOKUP($B30,intercensal_procesada_autos!$C$38:$U$69,8,0))</f>
        <v>2.7960696878564801E-2</v>
      </c>
      <c r="AF30" s="35">
        <f>IF(VLOOKUP($B30,intercensal_procesada_autos!$C$38:$U$69,9,0)="NA",0,VLOOKUP($B30,intercensal_procesada_autos!$C$38:$U$69,9,0))</f>
        <v>9.8517059006533194E-4</v>
      </c>
      <c r="AG30" s="35">
        <f>IF(VLOOKUP($B30,intercensal_procesada_autos!$C$38:$U$69,10,0)="NA",0,VLOOKUP($B30,intercensal_procesada_autos!$C$38:$U$69,10,0))</f>
        <v>2.5925541843824502E-5</v>
      </c>
      <c r="AH30" s="35">
        <f>IF(VLOOKUP($B30,intercensal_procesada_autos!$C$38:$U$69,11,0)="NA",0,VLOOKUP($B30,intercensal_procesada_autos!$C$38:$U$69,11,0))</f>
        <v>0.74725274725274704</v>
      </c>
      <c r="AI30" s="35">
        <f>IF(VLOOKUP($B30,intercensal_procesada_autos!$C$38:$U$69,12,0)="NA",0,VLOOKUP($B30,intercensal_procesada_autos!$C$38:$U$69,12,0))</f>
        <v>0.120879120879121</v>
      </c>
      <c r="AJ30" s="35">
        <f>IF(VLOOKUP($B30,intercensal_procesada_autos!$C$38:$U$69,13,0)="NA",0,VLOOKUP($B30,intercensal_procesada_autos!$C$38:$U$69,13,0))</f>
        <v>6.5934065934065894E-2</v>
      </c>
      <c r="AK30" s="35">
        <f>IF(VLOOKUP($B30,intercensal_procesada_autos!$C$38:$U$69,14,0)="NA",0,VLOOKUP($B30,intercensal_procesada_autos!$C$38:$U$69,14,0))</f>
        <v>2.1978021978022001E-2</v>
      </c>
      <c r="AL30" s="35">
        <f>IF(VLOOKUP($B30,intercensal_procesada_autos!$C$38:$U$69,15,0)="NA",0,VLOOKUP($B30,intercensal_procesada_autos!$C$38:$U$69,15,0))</f>
        <v>4.3956043956044001E-2</v>
      </c>
      <c r="AN30" s="31">
        <f t="shared" si="7"/>
        <v>16.799057663823493</v>
      </c>
      <c r="AO30" s="31">
        <f t="shared" si="8"/>
        <v>17.909114136269956</v>
      </c>
      <c r="AP30" s="31">
        <f t="shared" si="9"/>
        <v>17.705353752689547</v>
      </c>
      <c r="AR30" s="31">
        <f t="shared" si="10"/>
        <v>11.892726589235709</v>
      </c>
      <c r="AS30" s="31">
        <f t="shared" si="11"/>
        <v>19.862637362637372</v>
      </c>
      <c r="AT30" s="31">
        <f t="shared" si="12"/>
        <v>11.902116915905996</v>
      </c>
      <c r="AV30" s="31">
        <f t="shared" si="13"/>
        <v>163671.30000000016</v>
      </c>
      <c r="AW30" s="31">
        <v>254</v>
      </c>
      <c r="AX30" s="31">
        <f t="shared" si="14"/>
        <v>41572510.20000004</v>
      </c>
      <c r="AZ30" s="31">
        <f t="shared" si="15"/>
        <v>39834.599999999984</v>
      </c>
      <c r="BA30" s="31">
        <v>185</v>
      </c>
      <c r="BB30" s="31">
        <f t="shared" si="16"/>
        <v>7369400.9999999972</v>
      </c>
      <c r="BD30" s="36">
        <v>1.26212418128496</v>
      </c>
      <c r="BE30" s="31">
        <f t="shared" si="17"/>
        <v>8633984.1686903834</v>
      </c>
      <c r="BG30" s="36">
        <v>1.26212418128496</v>
      </c>
      <c r="BH30" s="31">
        <f t="shared" si="18"/>
        <v>1530513.5836308245</v>
      </c>
      <c r="BJ30" s="38">
        <v>8279.4379000000008</v>
      </c>
      <c r="BK30" s="39">
        <f t="shared" si="19"/>
        <v>47.042260795454553</v>
      </c>
      <c r="BL30" s="40">
        <f t="shared" si="20"/>
        <v>406162134.96735889</v>
      </c>
      <c r="BN30" s="38">
        <f>VLOOKUP(B30,ENIGH_gasto_educ_entret!$A$2:$C$33,3,0)</f>
        <v>1490.2380216934168</v>
      </c>
      <c r="BO30" s="39">
        <f t="shared" si="21"/>
        <v>13.547618379031061</v>
      </c>
      <c r="BP30" s="40">
        <f t="shared" si="22"/>
        <v>20734813.954953648</v>
      </c>
      <c r="BR30" s="41">
        <f t="shared" si="23"/>
        <v>40.473002332992934</v>
      </c>
      <c r="BS30" s="40">
        <f t="shared" si="24"/>
        <v>1903.941530923694</v>
      </c>
      <c r="BU30" s="41">
        <f t="shared" si="25"/>
        <v>19.816321403907871</v>
      </c>
      <c r="BV30" s="40">
        <f t="shared" si="26"/>
        <v>268.46396005636888</v>
      </c>
      <c r="BX30" s="42">
        <f t="shared" si="27"/>
        <v>28.561556510367687</v>
      </c>
      <c r="BY30" s="43">
        <f t="shared" si="28"/>
        <v>960.86153920656636</v>
      </c>
    </row>
    <row r="31" spans="1:511">
      <c r="A31" s="29" t="s">
        <v>150</v>
      </c>
      <c r="B31" s="29" t="s">
        <v>151</v>
      </c>
      <c r="C31" s="30">
        <v>684847</v>
      </c>
      <c r="D31" s="30">
        <v>755425</v>
      </c>
      <c r="E31" s="30">
        <v>2395272</v>
      </c>
      <c r="F31" s="31">
        <f>VLOOKUP(B31,intercensal_procesada_autos!$C$3:$U$34,4,0)</f>
        <v>12933</v>
      </c>
      <c r="G31" s="31">
        <f>VLOOKUP(B31,intercensal_procesada_autos!$C$3:$U$34,5,0)</f>
        <v>77342</v>
      </c>
      <c r="H31" s="31">
        <f t="shared" si="0"/>
        <v>90275</v>
      </c>
      <c r="I31" s="31">
        <f t="shared" si="1"/>
        <v>180550</v>
      </c>
      <c r="J31" s="32">
        <v>0.3</v>
      </c>
      <c r="K31" s="31">
        <f t="shared" si="2"/>
        <v>234715</v>
      </c>
      <c r="L31" s="31">
        <f>VLOOKUP(B31,intercensal_procesada_autos!$C$38:$Q$69,4,0)</f>
        <v>31889</v>
      </c>
      <c r="M31" s="31">
        <f>VLOOKUP(B31,intercensal_procesada_autos!$C$38:$Q$69,5,0)</f>
        <v>4</v>
      </c>
      <c r="N31" s="31">
        <f t="shared" si="3"/>
        <v>31893</v>
      </c>
      <c r="O31" s="31">
        <f t="shared" si="4"/>
        <v>63786</v>
      </c>
      <c r="P31" s="33">
        <v>0.3</v>
      </c>
      <c r="Q31" s="31">
        <f t="shared" si="5"/>
        <v>82921.8</v>
      </c>
      <c r="R31" s="34">
        <f t="shared" si="6"/>
        <v>317636.8</v>
      </c>
      <c r="S31" s="35">
        <f>VLOOKUP($B31,intercensal_procesada_autos!$C$3:$U$34,6,0)</f>
        <v>0.35328230109023401</v>
      </c>
      <c r="T31" s="35">
        <f>VLOOKUP($B31,intercensal_procesada_autos!$C$3:$U$34,7,0)</f>
        <v>0.44073300858269499</v>
      </c>
      <c r="U31" s="35">
        <f>VLOOKUP($B31,intercensal_procesada_autos!$C$3:$U$34,8,0)</f>
        <v>0.171653908605892</v>
      </c>
      <c r="V31" s="35">
        <f>VLOOKUP($B31,intercensal_procesada_autos!$C$3:$U$34,9,0)</f>
        <v>2.98461300548983E-2</v>
      </c>
      <c r="W31" s="35">
        <f>VLOOKUP($B31,intercensal_procesada_autos!$C$3:$U$34,10,0)</f>
        <v>4.4846516662800599E-3</v>
      </c>
      <c r="X31" s="35">
        <f>VLOOKUP($B31,intercensal_procesada_autos!$C$3:$U$34,11,0)</f>
        <v>0.20042150448656601</v>
      </c>
      <c r="Y31" s="35">
        <f>VLOOKUP($B31,intercensal_procesada_autos!$C$3:$U$34,12,0)</f>
        <v>0.44669131907630999</v>
      </c>
      <c r="Z31" s="35">
        <f>VLOOKUP($B31,intercensal_procesada_autos!$C$3:$U$34,13,0)</f>
        <v>0.28079180781464103</v>
      </c>
      <c r="AA31" s="35">
        <f>VLOOKUP($B31,intercensal_procesada_autos!$C$3:$U$34,14,0)</f>
        <v>5.7303922836233902E-2</v>
      </c>
      <c r="AB31" s="35">
        <f>VLOOKUP($B31,intercensal_procesada_autos!$C$3:$U$34,15,0)</f>
        <v>1.47914457862481E-2</v>
      </c>
      <c r="AC31" s="35">
        <f>IF(VLOOKUP($B31,intercensal_procesada_autos!$C$38:$U$69,6,0)="NA",0,VLOOKUP($B31,intercensal_procesada_autos!$C$38:$U$69,6,0))</f>
        <v>0.47944432249364999</v>
      </c>
      <c r="AD31" s="35">
        <f>IF(VLOOKUP($B31,intercensal_procesada_autos!$C$38:$U$69,7,0)="NA",0,VLOOKUP($B31,intercensal_procesada_autos!$C$38:$U$69,7,0))</f>
        <v>0.42277901470726598</v>
      </c>
      <c r="AE31" s="35">
        <f>IF(VLOOKUP($B31,intercensal_procesada_autos!$C$38:$U$69,8,0)="NA",0,VLOOKUP($B31,intercensal_procesada_autos!$C$38:$U$69,8,0))</f>
        <v>9.2727899902787805E-2</v>
      </c>
      <c r="AF31" s="35">
        <f>IF(VLOOKUP($B31,intercensal_procesada_autos!$C$38:$U$69,9,0)="NA",0,VLOOKUP($B31,intercensal_procesada_autos!$C$38:$U$69,9,0))</f>
        <v>5.0487628962965301E-3</v>
      </c>
      <c r="AG31" s="35">
        <f>IF(VLOOKUP($B31,intercensal_procesada_autos!$C$38:$U$69,10,0)="NA",0,VLOOKUP($B31,intercensal_procesada_autos!$C$38:$U$69,10,0))</f>
        <v>0</v>
      </c>
      <c r="AH31" s="35">
        <f>IF(VLOOKUP($B31,intercensal_procesada_autos!$C$38:$U$69,11,0)="NA",0,VLOOKUP($B31,intercensal_procesada_autos!$C$38:$U$69,11,0))</f>
        <v>0</v>
      </c>
      <c r="AI31" s="35">
        <f>IF(VLOOKUP($B31,intercensal_procesada_autos!$C$38:$U$69,12,0)="NA",0,VLOOKUP($B31,intercensal_procesada_autos!$C$38:$U$69,12,0))</f>
        <v>0</v>
      </c>
      <c r="AJ31" s="35">
        <f>IF(VLOOKUP($B31,intercensal_procesada_autos!$C$38:$U$69,13,0)="NA",0,VLOOKUP($B31,intercensal_procesada_autos!$C$38:$U$69,13,0))</f>
        <v>0</v>
      </c>
      <c r="AK31" s="35">
        <f>IF(VLOOKUP($B31,intercensal_procesada_autos!$C$38:$U$69,14,0)="NA",0,VLOOKUP($B31,intercensal_procesada_autos!$C$38:$U$69,14,0))</f>
        <v>0</v>
      </c>
      <c r="AL31" s="35">
        <f>IF(VLOOKUP($B31,intercensal_procesada_autos!$C$38:$U$69,15,0)="NA",0,VLOOKUP($B31,intercensal_procesada_autos!$C$38:$U$69,15,0))</f>
        <v>1</v>
      </c>
      <c r="AN31" s="31">
        <f t="shared" si="7"/>
        <v>23.64938529343539</v>
      </c>
      <c r="AO31" s="31">
        <f t="shared" si="8"/>
        <v>29.346700369786117</v>
      </c>
      <c r="AP31" s="31">
        <f t="shared" si="9"/>
        <v>28.53049016892825</v>
      </c>
      <c r="AR31" s="31">
        <f t="shared" si="10"/>
        <v>17.735504405907999</v>
      </c>
      <c r="AS31" s="31">
        <f t="shared" si="11"/>
        <v>150</v>
      </c>
      <c r="AT31" s="31">
        <f t="shared" si="12"/>
        <v>17.752092935753932</v>
      </c>
      <c r="AV31" s="31">
        <f t="shared" si="13"/>
        <v>111608.89999999991</v>
      </c>
      <c r="AW31" s="31">
        <v>254</v>
      </c>
      <c r="AX31" s="31">
        <f t="shared" si="14"/>
        <v>28348660.599999975</v>
      </c>
      <c r="AZ31" s="31">
        <f t="shared" si="15"/>
        <v>24533.925000000007</v>
      </c>
      <c r="BA31" s="31">
        <v>185</v>
      </c>
      <c r="BB31" s="31">
        <f t="shared" si="16"/>
        <v>4538776.1250000009</v>
      </c>
      <c r="BD31" s="36">
        <v>1.3226692664055599</v>
      </c>
      <c r="BE31" s="31">
        <f t="shared" si="17"/>
        <v>6915743.6040231101</v>
      </c>
      <c r="BG31" s="36">
        <v>1.3226692664055599</v>
      </c>
      <c r="BH31" s="31">
        <f t="shared" si="18"/>
        <v>1107248.5010653939</v>
      </c>
      <c r="BJ31" s="38">
        <v>6274.9377999999997</v>
      </c>
      <c r="BK31" s="39">
        <f t="shared" si="19"/>
        <v>35.653055681818181</v>
      </c>
      <c r="BL31" s="40">
        <f t="shared" si="20"/>
        <v>246567391.79541388</v>
      </c>
      <c r="BN31" s="38">
        <f>VLOOKUP(B31,ENIGH_gasto_educ_entret!$A$2:$C$33,3,0)</f>
        <v>1191.8734753185634</v>
      </c>
      <c r="BO31" s="39">
        <f t="shared" si="21"/>
        <v>10.835213411986938</v>
      </c>
      <c r="BP31" s="40">
        <f t="shared" si="22"/>
        <v>11997273.80914619</v>
      </c>
      <c r="BR31" s="41">
        <f t="shared" si="23"/>
        <v>76.607517075858325</v>
      </c>
      <c r="BS31" s="40">
        <f t="shared" si="24"/>
        <v>2731.2920719514136</v>
      </c>
      <c r="BU31" s="41">
        <f t="shared" si="25"/>
        <v>34.717602642128178</v>
      </c>
      <c r="BV31" s="40">
        <f t="shared" si="26"/>
        <v>376.17263378002036</v>
      </c>
      <c r="BX31" s="42">
        <f t="shared" si="27"/>
        <v>52.518198686737733</v>
      </c>
      <c r="BY31" s="43">
        <f t="shared" si="28"/>
        <v>1376.9512298313023</v>
      </c>
    </row>
    <row r="32" spans="1:511">
      <c r="A32" s="29" t="s">
        <v>152</v>
      </c>
      <c r="B32" s="29" t="s">
        <v>153</v>
      </c>
      <c r="C32" s="30">
        <v>346029</v>
      </c>
      <c r="D32" s="30">
        <v>727150</v>
      </c>
      <c r="E32" s="30">
        <v>3441698</v>
      </c>
      <c r="F32" s="31">
        <f>VLOOKUP(B32,intercensal_procesada_autos!$C$3:$U$34,4,0)</f>
        <v>13975</v>
      </c>
      <c r="G32" s="31">
        <f>VLOOKUP(B32,intercensal_procesada_autos!$C$3:$U$34,5,0)</f>
        <v>65449</v>
      </c>
      <c r="H32" s="31">
        <f t="shared" si="0"/>
        <v>79424</v>
      </c>
      <c r="I32" s="31">
        <f t="shared" si="1"/>
        <v>158848</v>
      </c>
      <c r="J32" s="32">
        <v>0.3</v>
      </c>
      <c r="K32" s="31">
        <f t="shared" si="2"/>
        <v>206502.39999999999</v>
      </c>
      <c r="L32" s="31">
        <f>VLOOKUP(B32,intercensal_procesada_autos!$C$38:$Q$69,4,0)</f>
        <v>26389</v>
      </c>
      <c r="M32" s="31">
        <f>VLOOKUP(B32,intercensal_procesada_autos!$C$38:$Q$69,5,0)</f>
        <v>133</v>
      </c>
      <c r="N32" s="31">
        <f t="shared" si="3"/>
        <v>26522</v>
      </c>
      <c r="O32" s="31">
        <f t="shared" si="4"/>
        <v>53044</v>
      </c>
      <c r="P32" s="33">
        <v>0.3</v>
      </c>
      <c r="Q32" s="31">
        <f t="shared" si="5"/>
        <v>68957.2</v>
      </c>
      <c r="R32" s="34">
        <f t="shared" si="6"/>
        <v>275459.59999999998</v>
      </c>
      <c r="S32" s="35">
        <f>VLOOKUP($B32,intercensal_procesada_autos!$C$3:$U$34,6,0)</f>
        <v>0.54389982110912305</v>
      </c>
      <c r="T32" s="35">
        <f>VLOOKUP($B32,intercensal_procesada_autos!$C$3:$U$34,7,0)</f>
        <v>0.38690518783541999</v>
      </c>
      <c r="U32" s="35">
        <f>VLOOKUP($B32,intercensal_procesada_autos!$C$3:$U$34,8,0)</f>
        <v>6.0822898032200402E-2</v>
      </c>
      <c r="V32" s="35">
        <f>VLOOKUP($B32,intercensal_procesada_autos!$C$3:$U$34,9,0)</f>
        <v>6.5831842576028598E-3</v>
      </c>
      <c r="W32" s="35">
        <f>VLOOKUP($B32,intercensal_procesada_autos!$C$3:$U$34,10,0)</f>
        <v>1.78890876565295E-3</v>
      </c>
      <c r="X32" s="35">
        <f>VLOOKUP($B32,intercensal_procesada_autos!$C$3:$U$34,11,0)</f>
        <v>0.49990068603034399</v>
      </c>
      <c r="Y32" s="35">
        <f>VLOOKUP($B32,intercensal_procesada_autos!$C$3:$U$34,12,0)</f>
        <v>0.407538694250485</v>
      </c>
      <c r="Z32" s="35">
        <f>VLOOKUP($B32,intercensal_procesada_autos!$C$3:$U$34,13,0)</f>
        <v>6.9519778759033798E-2</v>
      </c>
      <c r="AA32" s="35">
        <f>VLOOKUP($B32,intercensal_procesada_autos!$C$3:$U$34,14,0)</f>
        <v>1.1535699552323199E-2</v>
      </c>
      <c r="AB32" s="35">
        <f>VLOOKUP($B32,intercensal_procesada_autos!$C$3:$U$34,15,0)</f>
        <v>1.1505141407813699E-2</v>
      </c>
      <c r="AC32" s="35">
        <f>IF(VLOOKUP($B32,intercensal_procesada_autos!$C$38:$U$69,6,0)="NA",0,VLOOKUP($B32,intercensal_procesada_autos!$C$38:$U$69,6,0))</f>
        <v>0.74424949789685102</v>
      </c>
      <c r="AD32" s="35">
        <f>IF(VLOOKUP($B32,intercensal_procesada_autos!$C$38:$U$69,7,0)="NA",0,VLOOKUP($B32,intercensal_procesada_autos!$C$38:$U$69,7,0))</f>
        <v>0.24358634279434599</v>
      </c>
      <c r="AE32" s="35">
        <f>IF(VLOOKUP($B32,intercensal_procesada_autos!$C$38:$U$69,8,0)="NA",0,VLOOKUP($B32,intercensal_procesada_autos!$C$38:$U$69,8,0))</f>
        <v>1.2164159308802901E-2</v>
      </c>
      <c r="AF32" s="35">
        <f>IF(VLOOKUP($B32,intercensal_procesada_autos!$C$38:$U$69,9,0)="NA",0,VLOOKUP($B32,intercensal_procesada_autos!$C$38:$U$69,9,0))</f>
        <v>0</v>
      </c>
      <c r="AG32" s="35">
        <f>IF(VLOOKUP($B32,intercensal_procesada_autos!$C$38:$U$69,10,0)="NA",0,VLOOKUP($B32,intercensal_procesada_autos!$C$38:$U$69,10,0))</f>
        <v>0</v>
      </c>
      <c r="AH32" s="35">
        <f>IF(VLOOKUP($B32,intercensal_procesada_autos!$C$38:$U$69,11,0)="NA",0,VLOOKUP($B32,intercensal_procesada_autos!$C$38:$U$69,11,0))</f>
        <v>0.86466165413533802</v>
      </c>
      <c r="AI32" s="35">
        <f>IF(VLOOKUP($B32,intercensal_procesada_autos!$C$38:$U$69,12,0)="NA",0,VLOOKUP($B32,intercensal_procesada_autos!$C$38:$U$69,12,0))</f>
        <v>7.5187969924812E-3</v>
      </c>
      <c r="AJ32" s="35">
        <f>IF(VLOOKUP($B32,intercensal_procesada_autos!$C$38:$U$69,13,0)="NA",0,VLOOKUP($B32,intercensal_procesada_autos!$C$38:$U$69,13,0))</f>
        <v>0.12781954887218</v>
      </c>
      <c r="AK32" s="35">
        <f>IF(VLOOKUP($B32,intercensal_procesada_autos!$C$38:$U$69,14,0)="NA",0,VLOOKUP($B32,intercensal_procesada_autos!$C$38:$U$69,14,0))</f>
        <v>0</v>
      </c>
      <c r="AL32" s="35">
        <f>IF(VLOOKUP($B32,intercensal_procesada_autos!$C$38:$U$69,15,0)="NA",0,VLOOKUP($B32,intercensal_procesada_autos!$C$38:$U$69,15,0))</f>
        <v>0</v>
      </c>
      <c r="AN32" s="31">
        <f t="shared" si="7"/>
        <v>16.382468694096588</v>
      </c>
      <c r="AO32" s="31">
        <f t="shared" si="8"/>
        <v>17.085478769729104</v>
      </c>
      <c r="AP32" s="31">
        <f t="shared" si="9"/>
        <v>16.961781073730862</v>
      </c>
      <c r="AR32" s="31">
        <f t="shared" si="10"/>
        <v>11.609951115995297</v>
      </c>
      <c r="AS32" s="31">
        <f t="shared" si="11"/>
        <v>12.406015037593964</v>
      </c>
      <c r="AT32" s="31">
        <f t="shared" si="12"/>
        <v>11.613943141542865</v>
      </c>
      <c r="AV32" s="31">
        <f t="shared" si="13"/>
        <v>58377.474999999999</v>
      </c>
      <c r="AW32" s="31">
        <v>254</v>
      </c>
      <c r="AX32" s="31">
        <f t="shared" si="14"/>
        <v>14827878.65</v>
      </c>
      <c r="AZ32" s="31">
        <f t="shared" si="15"/>
        <v>13347.749999999995</v>
      </c>
      <c r="BA32" s="31">
        <v>185</v>
      </c>
      <c r="BB32" s="31">
        <f t="shared" si="16"/>
        <v>2469333.7499999991</v>
      </c>
      <c r="BD32" s="36">
        <v>1.3255171359394899</v>
      </c>
      <c r="BE32" s="31">
        <f t="shared" si="17"/>
        <v>3641392.8264950402</v>
      </c>
      <c r="BG32" s="36">
        <v>1.3255171359394899</v>
      </c>
      <c r="BH32" s="31">
        <f t="shared" si="18"/>
        <v>606412.71861717687</v>
      </c>
      <c r="BJ32" s="38">
        <v>6664.6931000000004</v>
      </c>
      <c r="BK32" s="39">
        <f t="shared" si="19"/>
        <v>37.867574431818184</v>
      </c>
      <c r="BL32" s="40">
        <f t="shared" si="20"/>
        <v>137890713.89278972</v>
      </c>
      <c r="BN32" s="38">
        <f>VLOOKUP(B32,ENIGH_gasto_educ_entret!$A$2:$C$33,3,0)</f>
        <v>1232.6188981678433</v>
      </c>
      <c r="BO32" s="39">
        <f t="shared" si="21"/>
        <v>11.205626346980393</v>
      </c>
      <c r="BP32" s="40">
        <f t="shared" si="22"/>
        <v>6795234.3368806448</v>
      </c>
      <c r="BR32" s="41">
        <f t="shared" si="23"/>
        <v>45.847512420616439</v>
      </c>
      <c r="BS32" s="40">
        <f t="shared" si="24"/>
        <v>1736.1340891014015</v>
      </c>
      <c r="BU32" s="41">
        <f t="shared" si="25"/>
        <v>22.864516952612053</v>
      </c>
      <c r="BV32" s="40">
        <f t="shared" si="26"/>
        <v>256.2112335751695</v>
      </c>
      <c r="BX32" s="42">
        <f t="shared" si="27"/>
        <v>32.711857040278773</v>
      </c>
      <c r="BY32" s="43">
        <f t="shared" si="28"/>
        <v>890.30193259505108</v>
      </c>
    </row>
    <row r="33" spans="1:77">
      <c r="A33" s="29" t="s">
        <v>154</v>
      </c>
      <c r="B33" s="29" t="s">
        <v>155</v>
      </c>
      <c r="C33" s="30">
        <v>95051</v>
      </c>
      <c r="D33" s="30">
        <v>499567</v>
      </c>
      <c r="E33" s="30">
        <v>1272847</v>
      </c>
      <c r="F33" s="31">
        <f>VLOOKUP(B33,intercensal_procesada_autos!$C$3:$U$34,4,0)</f>
        <v>3950</v>
      </c>
      <c r="G33" s="31">
        <f>VLOOKUP(B33,intercensal_procesada_autos!$C$3:$U$34,5,0)</f>
        <v>37426</v>
      </c>
      <c r="H33" s="31">
        <f t="shared" si="0"/>
        <v>41376</v>
      </c>
      <c r="I33" s="31">
        <f t="shared" si="1"/>
        <v>82752</v>
      </c>
      <c r="J33" s="32">
        <v>0.3</v>
      </c>
      <c r="K33" s="31">
        <f t="shared" si="2"/>
        <v>107577.60000000001</v>
      </c>
      <c r="L33" s="31">
        <f>VLOOKUP(B33,intercensal_procesada_autos!$C$38:$Q$69,4,0)</f>
        <v>13626</v>
      </c>
      <c r="M33" s="31">
        <f>VLOOKUP(B33,intercensal_procesada_autos!$C$38:$Q$69,5,0)</f>
        <v>47</v>
      </c>
      <c r="N33" s="31">
        <f t="shared" si="3"/>
        <v>13673</v>
      </c>
      <c r="O33" s="31">
        <f t="shared" si="4"/>
        <v>27346</v>
      </c>
      <c r="P33" s="33">
        <v>0.3</v>
      </c>
      <c r="Q33" s="31">
        <f t="shared" si="5"/>
        <v>35549.800000000003</v>
      </c>
      <c r="R33" s="34">
        <f t="shared" si="6"/>
        <v>143127.40000000002</v>
      </c>
      <c r="S33" s="35">
        <f>VLOOKUP($B33,intercensal_procesada_autos!$C$3:$U$34,6,0)</f>
        <v>0.39139240506329098</v>
      </c>
      <c r="T33" s="35">
        <f>VLOOKUP($B33,intercensal_procesada_autos!$C$3:$U$34,7,0)</f>
        <v>0.300759493670886</v>
      </c>
      <c r="U33" s="35">
        <f>VLOOKUP($B33,intercensal_procesada_autos!$C$3:$U$34,8,0)</f>
        <v>0.199240506329114</v>
      </c>
      <c r="V33" s="35">
        <f>VLOOKUP($B33,intercensal_procesada_autos!$C$3:$U$34,9,0)</f>
        <v>8.73417721518987E-2</v>
      </c>
      <c r="W33" s="35">
        <f>VLOOKUP($B33,intercensal_procesada_autos!$C$3:$U$34,10,0)</f>
        <v>2.1265822784810099E-2</v>
      </c>
      <c r="X33" s="35">
        <f>VLOOKUP($B33,intercensal_procesada_autos!$C$3:$U$34,11,0)</f>
        <v>0.39534013787206801</v>
      </c>
      <c r="Y33" s="35">
        <f>VLOOKUP($B33,intercensal_procesada_autos!$C$3:$U$34,12,0)</f>
        <v>0.36549457596323398</v>
      </c>
      <c r="Z33" s="35">
        <f>VLOOKUP($B33,intercensal_procesada_autos!$C$3:$U$34,13,0)</f>
        <v>0.171511783252284</v>
      </c>
      <c r="AA33" s="35">
        <f>VLOOKUP($B33,intercensal_procesada_autos!$C$3:$U$34,14,0)</f>
        <v>4.4861860738524002E-2</v>
      </c>
      <c r="AB33" s="35">
        <f>VLOOKUP($B33,intercensal_procesada_autos!$C$3:$U$34,15,0)</f>
        <v>2.2791642173889799E-2</v>
      </c>
      <c r="AC33" s="35">
        <f>IF(VLOOKUP($B33,intercensal_procesada_autos!$C$38:$U$69,6,0)="NA",0,VLOOKUP($B33,intercensal_procesada_autos!$C$38:$U$69,6,0))</f>
        <v>0.71987377073242298</v>
      </c>
      <c r="AD33" s="35">
        <f>IF(VLOOKUP($B33,intercensal_procesada_autos!$C$38:$U$69,7,0)="NA",0,VLOOKUP($B33,intercensal_procesada_autos!$C$38:$U$69,7,0))</f>
        <v>0.25796271833259898</v>
      </c>
      <c r="AE33" s="35">
        <f>IF(VLOOKUP($B33,intercensal_procesada_autos!$C$38:$U$69,8,0)="NA",0,VLOOKUP($B33,intercensal_procesada_autos!$C$38:$U$69,8,0))</f>
        <v>1.8714222809335102E-2</v>
      </c>
      <c r="AF33" s="35">
        <f>IF(VLOOKUP($B33,intercensal_procesada_autos!$C$38:$U$69,9,0)="NA",0,VLOOKUP($B33,intercensal_procesada_autos!$C$38:$U$69,9,0))</f>
        <v>2.3484514897989099E-3</v>
      </c>
      <c r="AG33" s="35">
        <f>IF(VLOOKUP($B33,intercensal_procesada_autos!$C$38:$U$69,10,0)="NA",0,VLOOKUP($B33,intercensal_procesada_autos!$C$38:$U$69,10,0))</f>
        <v>1.10083663584324E-3</v>
      </c>
      <c r="AH33" s="35">
        <f>IF(VLOOKUP($B33,intercensal_procesada_autos!$C$38:$U$69,11,0)="NA",0,VLOOKUP($B33,intercensal_procesada_autos!$C$38:$U$69,11,0))</f>
        <v>0.29787234042553201</v>
      </c>
      <c r="AI33" s="35">
        <f>IF(VLOOKUP($B33,intercensal_procesada_autos!$C$38:$U$69,12,0)="NA",0,VLOOKUP($B33,intercensal_procesada_autos!$C$38:$U$69,12,0))</f>
        <v>0.48936170212766</v>
      </c>
      <c r="AJ33" s="35">
        <f>IF(VLOOKUP($B33,intercensal_procesada_autos!$C$38:$U$69,13,0)="NA",0,VLOOKUP($B33,intercensal_procesada_autos!$C$38:$U$69,13,0))</f>
        <v>0.170212765957447</v>
      </c>
      <c r="AK33" s="35">
        <f>IF(VLOOKUP($B33,intercensal_procesada_autos!$C$38:$U$69,14,0)="NA",0,VLOOKUP($B33,intercensal_procesada_autos!$C$38:$U$69,14,0))</f>
        <v>4.2553191489361701E-2</v>
      </c>
      <c r="AL33" s="35">
        <f>IF(VLOOKUP($B33,intercensal_procesada_autos!$C$38:$U$69,15,0)="NA",0,VLOOKUP($B33,intercensal_procesada_autos!$C$38:$U$69,15,0))</f>
        <v>0</v>
      </c>
      <c r="AN33" s="31">
        <f t="shared" si="7"/>
        <v>29.718987341772145</v>
      </c>
      <c r="AO33" s="31">
        <f t="shared" si="8"/>
        <v>22.944276706033214</v>
      </c>
      <c r="AP33" s="31">
        <f t="shared" si="9"/>
        <v>23.591031032482576</v>
      </c>
      <c r="AR33" s="31">
        <f t="shared" si="10"/>
        <v>12.421840598855116</v>
      </c>
      <c r="AS33" s="31">
        <f t="shared" si="11"/>
        <v>24.734042553191507</v>
      </c>
      <c r="AT33" s="31">
        <f t="shared" si="12"/>
        <v>12.464162948877336</v>
      </c>
      <c r="AV33" s="31">
        <f t="shared" si="13"/>
        <v>42297.774999999958</v>
      </c>
      <c r="AW33" s="31">
        <v>254</v>
      </c>
      <c r="AX33" s="31">
        <f t="shared" si="14"/>
        <v>10743634.849999988</v>
      </c>
      <c r="AZ33" s="31">
        <f t="shared" si="15"/>
        <v>7384.9749999999922</v>
      </c>
      <c r="BA33" s="31">
        <v>185</v>
      </c>
      <c r="BB33" s="31">
        <f t="shared" si="16"/>
        <v>1366220.3749999986</v>
      </c>
      <c r="BD33" s="36">
        <v>1.10446851816083</v>
      </c>
      <c r="BE33" s="31">
        <f t="shared" si="17"/>
        <v>1016209.6917977631</v>
      </c>
      <c r="BG33" s="36">
        <v>1.10446851816083</v>
      </c>
      <c r="BH33" s="31">
        <f t="shared" si="18"/>
        <v>129226.87764342385</v>
      </c>
      <c r="BJ33" s="38">
        <v>5429.6332000000002</v>
      </c>
      <c r="BK33" s="39">
        <f t="shared" si="19"/>
        <v>30.850188636363637</v>
      </c>
      <c r="BL33" s="40">
        <f t="shared" si="20"/>
        <v>31350260.686061945</v>
      </c>
      <c r="BN33" s="38">
        <f>VLOOKUP(B33,ENIGH_gasto_educ_entret!$A$2:$C$33,3,0)</f>
        <v>1321.3901538223101</v>
      </c>
      <c r="BO33" s="39">
        <f t="shared" si="21"/>
        <v>12.012637762021001</v>
      </c>
      <c r="BP33" s="40">
        <f t="shared" si="22"/>
        <v>1552355.6702474607</v>
      </c>
      <c r="BR33" s="41">
        <f t="shared" si="23"/>
        <v>24.560365714369759</v>
      </c>
      <c r="BS33" s="40">
        <f t="shared" si="24"/>
        <v>757.69191526638497</v>
      </c>
      <c r="BU33" s="41">
        <f t="shared" si="25"/>
        <v>9.4512453480160801</v>
      </c>
      <c r="BV33" s="40">
        <f t="shared" si="26"/>
        <v>113.53438676570326</v>
      </c>
      <c r="BX33" s="42">
        <f t="shared" si="27"/>
        <v>15.934573989740215</v>
      </c>
      <c r="BY33" s="43">
        <f t="shared" si="28"/>
        <v>389.94259935833179</v>
      </c>
    </row>
    <row r="34" spans="1:77">
      <c r="A34" s="29" t="s">
        <v>156</v>
      </c>
      <c r="B34" s="29" t="s">
        <v>157</v>
      </c>
      <c r="C34" s="30">
        <v>480841</v>
      </c>
      <c r="D34" s="30">
        <v>666535</v>
      </c>
      <c r="E34" s="30">
        <v>8112505</v>
      </c>
      <c r="F34" s="31">
        <f>VLOOKUP(B34,intercensal_procesada_autos!$C$3:$U$34,4,0)</f>
        <v>12596</v>
      </c>
      <c r="G34" s="31">
        <f>VLOOKUP(B34,intercensal_procesada_autos!$C$3:$U$34,5,0)</f>
        <v>63012</v>
      </c>
      <c r="H34" s="31">
        <f t="shared" si="0"/>
        <v>75608</v>
      </c>
      <c r="I34" s="31">
        <f t="shared" si="1"/>
        <v>151216</v>
      </c>
      <c r="J34" s="32">
        <v>0.3</v>
      </c>
      <c r="K34" s="31">
        <f t="shared" si="2"/>
        <v>196580.80000000002</v>
      </c>
      <c r="L34" s="31">
        <f>VLOOKUP(B34,intercensal_procesada_autos!$C$38:$Q$69,4,0)</f>
        <v>21437</v>
      </c>
      <c r="M34" s="31">
        <f>VLOOKUP(B34,intercensal_procesada_autos!$C$38:$Q$69,5,0)</f>
        <v>20</v>
      </c>
      <c r="N34" s="31">
        <f t="shared" si="3"/>
        <v>21457</v>
      </c>
      <c r="O34" s="31">
        <f t="shared" si="4"/>
        <v>42914</v>
      </c>
      <c r="P34" s="33">
        <v>0.3</v>
      </c>
      <c r="Q34" s="31">
        <f t="shared" si="5"/>
        <v>55788.200000000004</v>
      </c>
      <c r="R34" s="34">
        <f t="shared" si="6"/>
        <v>252369.00000000003</v>
      </c>
      <c r="S34" s="35">
        <f>VLOOKUP($B34,intercensal_procesada_autos!$C$3:$U$34,6,0)</f>
        <v>0.335662114957129</v>
      </c>
      <c r="T34" s="35">
        <f>VLOOKUP($B34,intercensal_procesada_autos!$C$3:$U$34,7,0)</f>
        <v>0.50976500476341702</v>
      </c>
      <c r="U34" s="35">
        <f>VLOOKUP($B34,intercensal_procesada_autos!$C$3:$U$34,8,0)</f>
        <v>0.125754207684979</v>
      </c>
      <c r="V34" s="35">
        <f>VLOOKUP($B34,intercensal_procesada_autos!$C$3:$U$34,9,0)</f>
        <v>2.0006351222610401E-2</v>
      </c>
      <c r="W34" s="35">
        <f>VLOOKUP($B34,intercensal_procesada_autos!$C$3:$U$34,10,0)</f>
        <v>8.8123213718640792E-3</v>
      </c>
      <c r="X34" s="35">
        <f>VLOOKUP($B34,intercensal_procesada_autos!$C$3:$U$34,11,0)</f>
        <v>0.28597727416999902</v>
      </c>
      <c r="Y34" s="35">
        <f>VLOOKUP($B34,intercensal_procesada_autos!$C$3:$U$34,12,0)</f>
        <v>0.45862692820415202</v>
      </c>
      <c r="Z34" s="35">
        <f>VLOOKUP($B34,intercensal_procesada_autos!$C$3:$U$34,13,0)</f>
        <v>0.20262807084364901</v>
      </c>
      <c r="AA34" s="35">
        <f>VLOOKUP($B34,intercensal_procesada_autos!$C$3:$U$34,14,0)</f>
        <v>3.4660064749571499E-2</v>
      </c>
      <c r="AB34" s="35">
        <f>VLOOKUP($B34,intercensal_procesada_autos!$C$3:$U$34,15,0)</f>
        <v>1.8107662032628698E-2</v>
      </c>
      <c r="AC34" s="35">
        <f>IF(VLOOKUP($B34,intercensal_procesada_autos!$C$38:$U$69,6,0)="NA",0,VLOOKUP($B34,intercensal_procesada_autos!$C$38:$U$69,6,0))</f>
        <v>0.48831459625880502</v>
      </c>
      <c r="AD34" s="35">
        <f>IF(VLOOKUP($B34,intercensal_procesada_autos!$C$38:$U$69,7,0)="NA",0,VLOOKUP($B34,intercensal_procesada_autos!$C$38:$U$69,7,0))</f>
        <v>0.45939263889536802</v>
      </c>
      <c r="AE34" s="35">
        <f>IF(VLOOKUP($B34,intercensal_procesada_autos!$C$38:$U$69,8,0)="NA",0,VLOOKUP($B34,intercensal_procesada_autos!$C$38:$U$69,8,0))</f>
        <v>5.0426832112702297E-2</v>
      </c>
      <c r="AF34" s="35">
        <f>IF(VLOOKUP($B34,intercensal_procesada_autos!$C$38:$U$69,9,0)="NA",0,VLOOKUP($B34,intercensal_procesada_autos!$C$38:$U$69,9,0))</f>
        <v>9.3296636656248504E-4</v>
      </c>
      <c r="AG34" s="35">
        <f>IF(VLOOKUP($B34,intercensal_procesada_autos!$C$38:$U$69,10,0)="NA",0,VLOOKUP($B34,intercensal_procesada_autos!$C$38:$U$69,10,0))</f>
        <v>9.3296636656248504E-4</v>
      </c>
      <c r="AH34" s="35">
        <f>IF(VLOOKUP($B34,intercensal_procesada_autos!$C$38:$U$69,11,0)="NA",0,VLOOKUP($B34,intercensal_procesada_autos!$C$38:$U$69,11,0))</f>
        <v>0.8</v>
      </c>
      <c r="AI34" s="35">
        <f>IF(VLOOKUP($B34,intercensal_procesada_autos!$C$38:$U$69,12,0)="NA",0,VLOOKUP($B34,intercensal_procesada_autos!$C$38:$U$69,12,0))</f>
        <v>0.2</v>
      </c>
      <c r="AJ34" s="35">
        <f>IF(VLOOKUP($B34,intercensal_procesada_autos!$C$38:$U$69,13,0)="NA",0,VLOOKUP($B34,intercensal_procesada_autos!$C$38:$U$69,13,0))</f>
        <v>0</v>
      </c>
      <c r="AK34" s="35">
        <f>IF(VLOOKUP($B34,intercensal_procesada_autos!$C$38:$U$69,14,0)="NA",0,VLOOKUP($B34,intercensal_procesada_autos!$C$38:$U$69,14,0))</f>
        <v>0</v>
      </c>
      <c r="AL34" s="35">
        <f>IF(VLOOKUP($B34,intercensal_procesada_autos!$C$38:$U$69,15,0)="NA",0,VLOOKUP($B34,intercensal_procesada_autos!$C$38:$U$69,15,0))</f>
        <v>0</v>
      </c>
      <c r="AN34" s="31">
        <f t="shared" si="7"/>
        <v>22.768537630993954</v>
      </c>
      <c r="AO34" s="31">
        <f t="shared" si="8"/>
        <v>24.701604456294056</v>
      </c>
      <c r="AP34" s="31">
        <f t="shared" si="9"/>
        <v>24.379563009205388</v>
      </c>
      <c r="AR34" s="31">
        <f t="shared" si="10"/>
        <v>16.491813220133416</v>
      </c>
      <c r="AS34" s="31">
        <f t="shared" si="11"/>
        <v>10.5</v>
      </c>
      <c r="AT34" s="31">
        <f t="shared" si="12"/>
        <v>16.486228270494479</v>
      </c>
      <c r="AV34" s="31">
        <f t="shared" si="13"/>
        <v>79875.900000000052</v>
      </c>
      <c r="AW34" s="31">
        <v>254</v>
      </c>
      <c r="AX34" s="31">
        <f t="shared" si="14"/>
        <v>20288478.600000013</v>
      </c>
      <c r="AZ34" s="31">
        <f t="shared" si="15"/>
        <v>15328.950000000003</v>
      </c>
      <c r="BA34" s="31">
        <v>185</v>
      </c>
      <c r="BB34" s="31">
        <f t="shared" si="16"/>
        <v>2835855.7500000005</v>
      </c>
      <c r="BD34" s="36">
        <v>1.32265357725342</v>
      </c>
      <c r="BE34" s="31">
        <f t="shared" si="17"/>
        <v>4949255.2773440406</v>
      </c>
      <c r="BG34" s="36">
        <v>1.32265357725342</v>
      </c>
      <c r="BH34" s="31">
        <f t="shared" si="18"/>
        <v>691790.36600969872</v>
      </c>
      <c r="BJ34" s="38">
        <v>5164.9179999999997</v>
      </c>
      <c r="BK34" s="39">
        <f t="shared" si="19"/>
        <v>29.346124999999997</v>
      </c>
      <c r="BL34" s="40">
        <f t="shared" si="20"/>
        <v>145241464.02584788</v>
      </c>
      <c r="BN34" s="38">
        <f>VLOOKUP(B34,ENIGH_gasto_educ_entret!$A$2:$C$33,3,0)</f>
        <v>1103.7347403116166</v>
      </c>
      <c r="BO34" s="39">
        <f t="shared" si="21"/>
        <v>10.03395218465106</v>
      </c>
      <c r="BP34" s="40">
        <f t="shared" si="22"/>
        <v>6941391.4543435732</v>
      </c>
      <c r="BR34" s="41">
        <f t="shared" si="23"/>
        <v>65.459412725426418</v>
      </c>
      <c r="BS34" s="40">
        <f t="shared" si="24"/>
        <v>1920.9801082669544</v>
      </c>
      <c r="BU34" s="41">
        <f t="shared" si="25"/>
        <v>32.240777648771903</v>
      </c>
      <c r="BV34" s="40">
        <f t="shared" si="26"/>
        <v>323.50242132374393</v>
      </c>
      <c r="BX34" s="42">
        <f t="shared" si="27"/>
        <v>46.786158576164688</v>
      </c>
      <c r="BY34" s="43">
        <f t="shared" si="28"/>
        <v>1022.9869554107306</v>
      </c>
    </row>
    <row r="35" spans="1:77">
      <c r="A35" s="29" t="s">
        <v>158</v>
      </c>
      <c r="B35" s="29" t="s">
        <v>159</v>
      </c>
      <c r="C35" s="30">
        <v>892363</v>
      </c>
      <c r="D35" s="30">
        <v>1035238</v>
      </c>
      <c r="E35" s="30">
        <v>2097175</v>
      </c>
      <c r="F35" s="31">
        <f>VLOOKUP(B35,intercensal_procesada_autos!$C$3:$U$34,4,0)</f>
        <v>30892</v>
      </c>
      <c r="G35" s="31">
        <f>VLOOKUP(B35,intercensal_procesada_autos!$C$3:$U$34,5,0)</f>
        <v>151206</v>
      </c>
      <c r="H35" s="31">
        <f t="shared" si="0"/>
        <v>182098</v>
      </c>
      <c r="I35" s="31">
        <f t="shared" si="1"/>
        <v>364196</v>
      </c>
      <c r="J35" s="32">
        <v>0.3</v>
      </c>
      <c r="K35" s="31">
        <f t="shared" si="2"/>
        <v>473454.8</v>
      </c>
      <c r="L35" s="31">
        <f>VLOOKUP(B35,intercensal_procesada_autos!$C$38:$Q$69,4,0)</f>
        <v>61279</v>
      </c>
      <c r="M35" s="31">
        <f>VLOOKUP(B35,intercensal_procesada_autos!$C$38:$Q$69,5,0)</f>
        <v>21</v>
      </c>
      <c r="N35" s="31">
        <f t="shared" si="3"/>
        <v>61300</v>
      </c>
      <c r="O35" s="31">
        <f t="shared" si="4"/>
        <v>122600</v>
      </c>
      <c r="P35" s="33">
        <v>0.3</v>
      </c>
      <c r="Q35" s="31">
        <f t="shared" si="5"/>
        <v>159380</v>
      </c>
      <c r="R35" s="34">
        <f t="shared" si="6"/>
        <v>632834.80000000005</v>
      </c>
      <c r="S35" s="35">
        <f>VLOOKUP($B35,intercensal_procesada_autos!$C$3:$U$34,6,0)</f>
        <v>0.40156027450472598</v>
      </c>
      <c r="T35" s="35">
        <f>VLOOKUP($B35,intercensal_procesada_autos!$C$3:$U$34,7,0)</f>
        <v>0.47303508999093602</v>
      </c>
      <c r="U35" s="35">
        <f>VLOOKUP($B35,intercensal_procesada_autos!$C$3:$U$34,8,0)</f>
        <v>0.110255082221934</v>
      </c>
      <c r="V35" s="35">
        <f>VLOOKUP($B35,intercensal_procesada_autos!$C$3:$U$34,9,0)</f>
        <v>1.4987699080668101E-2</v>
      </c>
      <c r="W35" s="35">
        <f>VLOOKUP($B35,intercensal_procesada_autos!$C$3:$U$34,10,0)</f>
        <v>1.6185420173507701E-4</v>
      </c>
      <c r="X35" s="35">
        <f>VLOOKUP($B35,intercensal_procesada_autos!$C$3:$U$34,11,0)</f>
        <v>0.31952435749904101</v>
      </c>
      <c r="Y35" s="35">
        <f>VLOOKUP($B35,intercensal_procesada_autos!$C$3:$U$34,12,0)</f>
        <v>0.49078078912212503</v>
      </c>
      <c r="Z35" s="35">
        <f>VLOOKUP($B35,intercensal_procesada_autos!$C$3:$U$34,13,0)</f>
        <v>0.15490787402616299</v>
      </c>
      <c r="AA35" s="35">
        <f>VLOOKUP($B35,intercensal_procesada_autos!$C$3:$U$34,14,0)</f>
        <v>2.2968665264605899E-2</v>
      </c>
      <c r="AB35" s="35">
        <f>VLOOKUP($B35,intercensal_procesada_autos!$C$3:$U$34,15,0)</f>
        <v>1.18183140880653E-2</v>
      </c>
      <c r="AC35" s="35">
        <f>IF(VLOOKUP($B35,intercensal_procesada_autos!$C$38:$U$69,6,0)="NA",0,VLOOKUP($B35,intercensal_procesada_autos!$C$38:$U$69,6,0))</f>
        <v>0.66611726692668005</v>
      </c>
      <c r="AD35" s="35">
        <f>IF(VLOOKUP($B35,intercensal_procesada_autos!$C$38:$U$69,7,0)="NA",0,VLOOKUP($B35,intercensal_procesada_autos!$C$38:$U$69,7,0))</f>
        <v>0.29703487328448602</v>
      </c>
      <c r="AE35" s="35">
        <f>IF(VLOOKUP($B35,intercensal_procesada_autos!$C$38:$U$69,8,0)="NA",0,VLOOKUP($B35,intercensal_procesada_autos!$C$38:$U$69,8,0))</f>
        <v>3.20827689746895E-2</v>
      </c>
      <c r="AF35" s="35">
        <f>IF(VLOOKUP($B35,intercensal_procesada_autos!$C$38:$U$69,9,0)="NA",0,VLOOKUP($B35,intercensal_procesada_autos!$C$38:$U$69,9,0))</f>
        <v>3.5738181106088501E-3</v>
      </c>
      <c r="AG35" s="35">
        <f>IF(VLOOKUP($B35,intercensal_procesada_autos!$C$38:$U$69,10,0)="NA",0,VLOOKUP($B35,intercensal_procesada_autos!$C$38:$U$69,10,0))</f>
        <v>1.19127270353628E-3</v>
      </c>
      <c r="AH35" s="35">
        <f>IF(VLOOKUP($B35,intercensal_procesada_autos!$C$38:$U$69,11,0)="NA",0,VLOOKUP($B35,intercensal_procesada_autos!$C$38:$U$69,11,0))</f>
        <v>0</v>
      </c>
      <c r="AI35" s="35">
        <f>IF(VLOOKUP($B35,intercensal_procesada_autos!$C$38:$U$69,12,0)="NA",0,VLOOKUP($B35,intercensal_procesada_autos!$C$38:$U$69,12,0))</f>
        <v>1</v>
      </c>
      <c r="AJ35" s="35">
        <f>IF(VLOOKUP($B35,intercensal_procesada_autos!$C$38:$U$69,13,0)="NA",0,VLOOKUP($B35,intercensal_procesada_autos!$C$38:$U$69,13,0))</f>
        <v>0</v>
      </c>
      <c r="AK35" s="35">
        <f>IF(VLOOKUP($B35,intercensal_procesada_autos!$C$38:$U$69,14,0)="NA",0,VLOOKUP($B35,intercensal_procesada_autos!$C$38:$U$69,14,0))</f>
        <v>0</v>
      </c>
      <c r="AL35" s="35">
        <f>IF(VLOOKUP($B35,intercensal_procesada_autos!$C$38:$U$69,15,0)="NA",0,VLOOKUP($B35,intercensal_procesada_autos!$C$38:$U$69,15,0))</f>
        <v>0</v>
      </c>
      <c r="AN35" s="31">
        <f t="shared" si="7"/>
        <v>19.989641331088926</v>
      </c>
      <c r="AO35" s="31">
        <f t="shared" si="8"/>
        <v>22.477034641482486</v>
      </c>
      <c r="AP35" s="31">
        <f t="shared" si="9"/>
        <v>22.055061011103913</v>
      </c>
      <c r="AR35" s="31">
        <f t="shared" si="10"/>
        <v>13.623223290197302</v>
      </c>
      <c r="AS35" s="31">
        <f t="shared" si="11"/>
        <v>22.5</v>
      </c>
      <c r="AT35" s="31">
        <f t="shared" si="12"/>
        <v>13.626264274061997</v>
      </c>
      <c r="AV35" s="31">
        <f t="shared" si="13"/>
        <v>174034.57500000001</v>
      </c>
      <c r="AW35" s="31">
        <v>254</v>
      </c>
      <c r="AX35" s="31">
        <f t="shared" si="14"/>
        <v>44204782.050000004</v>
      </c>
      <c r="AZ35" s="31">
        <f t="shared" si="15"/>
        <v>36195.900000000016</v>
      </c>
      <c r="BA35" s="31">
        <v>185</v>
      </c>
      <c r="BB35" s="31">
        <f t="shared" si="16"/>
        <v>6696241.5000000028</v>
      </c>
      <c r="BD35" s="36">
        <v>1.2064249630566899</v>
      </c>
      <c r="BE35" s="31">
        <f t="shared" si="17"/>
        <v>7563645.2999783456</v>
      </c>
      <c r="BG35" s="36">
        <v>1.2064249630566899</v>
      </c>
      <c r="BH35" s="31">
        <f t="shared" si="18"/>
        <v>1145758.2913022181</v>
      </c>
      <c r="BJ35" s="38">
        <v>6855.9497000000001</v>
      </c>
      <c r="BK35" s="39">
        <f t="shared" si="19"/>
        <v>38.954259659090908</v>
      </c>
      <c r="BL35" s="40">
        <f t="shared" si="20"/>
        <v>294636202.98461902</v>
      </c>
      <c r="BN35" s="38">
        <f>VLOOKUP(B35,ENIGH_gasto_educ_entret!$A$2:$C$33,3,0)</f>
        <v>1281.3844026994034</v>
      </c>
      <c r="BO35" s="39">
        <f t="shared" si="21"/>
        <v>11.648949115449122</v>
      </c>
      <c r="BP35" s="40">
        <f t="shared" si="22"/>
        <v>13346880.033983471</v>
      </c>
      <c r="BR35" s="41">
        <f t="shared" si="23"/>
        <v>41.536125053423682</v>
      </c>
      <c r="BS35" s="40">
        <f t="shared" si="24"/>
        <v>1618.0090005635373</v>
      </c>
      <c r="BU35" s="41">
        <f t="shared" si="25"/>
        <v>18.690999858111226</v>
      </c>
      <c r="BV35" s="40">
        <f t="shared" si="26"/>
        <v>217.73050626400442</v>
      </c>
      <c r="BX35" s="42">
        <f t="shared" si="27"/>
        <v>28.467946310759444</v>
      </c>
      <c r="BY35" s="43">
        <f t="shared" si="28"/>
        <v>817.00268098469815</v>
      </c>
    </row>
    <row r="36" spans="1:77">
      <c r="A36" s="29" t="s">
        <v>160</v>
      </c>
      <c r="B36" s="29" t="s">
        <v>161</v>
      </c>
      <c r="C36" s="30">
        <v>146147</v>
      </c>
      <c r="D36" s="30">
        <v>309660</v>
      </c>
      <c r="E36" s="30">
        <v>1579209</v>
      </c>
      <c r="F36" s="31">
        <f>VLOOKUP(B36,intercensal_procesada_autos!$C$3:$U$34,4,0)</f>
        <v>13207</v>
      </c>
      <c r="G36" s="31">
        <f>VLOOKUP(B36,intercensal_procesada_autos!$C$3:$U$34,5,0)</f>
        <v>54702</v>
      </c>
      <c r="H36" s="31">
        <f t="shared" si="0"/>
        <v>67909</v>
      </c>
      <c r="I36" s="31">
        <f t="shared" si="1"/>
        <v>135818</v>
      </c>
      <c r="J36" s="32">
        <v>0.3</v>
      </c>
      <c r="K36" s="31">
        <f t="shared" si="2"/>
        <v>176563.4</v>
      </c>
      <c r="L36" s="31">
        <f>VLOOKUP(B36,intercensal_procesada_autos!$C$38:$Q$69,4,0)</f>
        <v>22852</v>
      </c>
      <c r="M36" s="31">
        <f>VLOOKUP(B36,intercensal_procesada_autos!$C$38:$Q$69,5,0)</f>
        <v>62</v>
      </c>
      <c r="N36" s="31">
        <f t="shared" si="3"/>
        <v>22914</v>
      </c>
      <c r="O36" s="31">
        <f t="shared" si="4"/>
        <v>45828</v>
      </c>
      <c r="P36" s="33">
        <v>0.3</v>
      </c>
      <c r="Q36" s="31">
        <f t="shared" si="5"/>
        <v>59576.4</v>
      </c>
      <c r="R36" s="34">
        <f t="shared" si="6"/>
        <v>236139.8</v>
      </c>
      <c r="S36" s="35">
        <f>VLOOKUP($B36,intercensal_procesada_autos!$C$3:$U$34,6,0)</f>
        <v>0.55440296812296497</v>
      </c>
      <c r="T36" s="35">
        <f>VLOOKUP($B36,intercensal_procesada_autos!$C$3:$U$34,7,0)</f>
        <v>0.35640190807904898</v>
      </c>
      <c r="U36" s="35">
        <f>VLOOKUP($B36,intercensal_procesada_autos!$C$3:$U$34,8,0)</f>
        <v>6.6555614446884195E-2</v>
      </c>
      <c r="V36" s="35">
        <f>VLOOKUP($B36,intercensal_procesada_autos!$C$3:$U$34,9,0)</f>
        <v>1.1054743696524601E-2</v>
      </c>
      <c r="W36" s="35">
        <f>VLOOKUP($B36,intercensal_procesada_autos!$C$3:$U$34,10,0)</f>
        <v>1.1584765654577099E-2</v>
      </c>
      <c r="X36" s="35">
        <f>VLOOKUP($B36,intercensal_procesada_autos!$C$3:$U$34,11,0)</f>
        <v>0.49586852400277898</v>
      </c>
      <c r="Y36" s="35">
        <f>VLOOKUP($B36,intercensal_procesada_autos!$C$3:$U$34,12,0)</f>
        <v>0.366184051771416</v>
      </c>
      <c r="Z36" s="35">
        <f>VLOOKUP($B36,intercensal_procesada_autos!$C$3:$U$34,13,0)</f>
        <v>0.102976125187379</v>
      </c>
      <c r="AA36" s="35">
        <f>VLOOKUP($B36,intercensal_procesada_autos!$C$3:$U$34,14,0)</f>
        <v>2.2394062374318999E-2</v>
      </c>
      <c r="AB36" s="35">
        <f>VLOOKUP($B36,intercensal_procesada_autos!$C$3:$U$34,15,0)</f>
        <v>1.2577236664107301E-2</v>
      </c>
      <c r="AC36" s="35">
        <f>IF(VLOOKUP($B36,intercensal_procesada_autos!$C$38:$U$69,6,0)="NA",0,VLOOKUP($B36,intercensal_procesada_autos!$C$38:$U$69,6,0))</f>
        <v>0.73043934885349204</v>
      </c>
      <c r="AD36" s="35">
        <f>IF(VLOOKUP($B36,intercensal_procesada_autos!$C$38:$U$69,7,0)="NA",0,VLOOKUP($B36,intercensal_procesada_autos!$C$38:$U$69,7,0))</f>
        <v>0.25196919306844001</v>
      </c>
      <c r="AE36" s="35">
        <f>IF(VLOOKUP($B36,intercensal_procesada_autos!$C$38:$U$69,8,0)="NA",0,VLOOKUP($B36,intercensal_procesada_autos!$C$38:$U$69,8,0))</f>
        <v>1.41344302468055E-2</v>
      </c>
      <c r="AF36" s="35">
        <f>IF(VLOOKUP($B36,intercensal_procesada_autos!$C$38:$U$69,9,0)="NA",0,VLOOKUP($B36,intercensal_procesada_autos!$C$38:$U$69,9,0))</f>
        <v>2.0129529144057401E-3</v>
      </c>
      <c r="AG36" s="35">
        <f>IF(VLOOKUP($B36,intercensal_procesada_autos!$C$38:$U$69,10,0)="NA",0,VLOOKUP($B36,intercensal_procesada_autos!$C$38:$U$69,10,0))</f>
        <v>1.4440749168562899E-3</v>
      </c>
      <c r="AH36" s="35">
        <f>IF(VLOOKUP($B36,intercensal_procesada_autos!$C$38:$U$69,11,0)="NA",0,VLOOKUP($B36,intercensal_procesada_autos!$C$38:$U$69,11,0))</f>
        <v>0.30645161290322598</v>
      </c>
      <c r="AI36" s="35">
        <f>IF(VLOOKUP($B36,intercensal_procesada_autos!$C$38:$U$69,12,0)="NA",0,VLOOKUP($B36,intercensal_procesada_autos!$C$38:$U$69,12,0))</f>
        <v>0.30645161290322598</v>
      </c>
      <c r="AJ36" s="35">
        <f>IF(VLOOKUP($B36,intercensal_procesada_autos!$C$38:$U$69,13,0)="NA",0,VLOOKUP($B36,intercensal_procesada_autos!$C$38:$U$69,13,0))</f>
        <v>0.35483870967741898</v>
      </c>
      <c r="AK36" s="35">
        <f>IF(VLOOKUP($B36,intercensal_procesada_autos!$C$38:$U$69,14,0)="NA",0,VLOOKUP($B36,intercensal_procesada_autos!$C$38:$U$69,14,0))</f>
        <v>3.2258064516128997E-2</v>
      </c>
      <c r="AL36" s="35">
        <f>IF(VLOOKUP($B36,intercensal_procesada_autos!$C$38:$U$69,15,0)="NA",0,VLOOKUP($B36,intercensal_procesada_autos!$C$38:$U$69,15,0))</f>
        <v>0</v>
      </c>
      <c r="AN36" s="31">
        <f t="shared" si="7"/>
        <v>17.904709623684404</v>
      </c>
      <c r="AO36" s="31">
        <f t="shared" si="8"/>
        <v>18.607546341998471</v>
      </c>
      <c r="AP36" s="31">
        <f t="shared" si="9"/>
        <v>18.470858060050954</v>
      </c>
      <c r="AR36" s="31">
        <f t="shared" si="10"/>
        <v>12.181428321372298</v>
      </c>
      <c r="AS36" s="31">
        <f t="shared" si="11"/>
        <v>28.064516129032242</v>
      </c>
      <c r="AT36" s="31">
        <f t="shared" si="12"/>
        <v>12.224404294317873</v>
      </c>
      <c r="AV36" s="31">
        <f t="shared" si="13"/>
        <v>54354.625000000007</v>
      </c>
      <c r="AW36" s="31">
        <v>254</v>
      </c>
      <c r="AX36" s="31">
        <f t="shared" si="14"/>
        <v>13806074.750000002</v>
      </c>
      <c r="AZ36" s="31">
        <f t="shared" si="15"/>
        <v>12138.099999999988</v>
      </c>
      <c r="BA36" s="31">
        <v>185</v>
      </c>
      <c r="BB36" s="31">
        <f t="shared" si="16"/>
        <v>2245548.4999999977</v>
      </c>
      <c r="BD36" s="36">
        <v>1.2587169677866601</v>
      </c>
      <c r="BE36" s="31">
        <f t="shared" si="17"/>
        <v>2837703.6996941213</v>
      </c>
      <c r="BG36" s="36">
        <v>1.2587169677866601</v>
      </c>
      <c r="BH36" s="31">
        <f t="shared" si="18"/>
        <v>461550.54218380037</v>
      </c>
      <c r="BJ36" s="38">
        <v>6852.2222000000002</v>
      </c>
      <c r="BK36" s="39">
        <f t="shared" si="19"/>
        <v>38.933080681818183</v>
      </c>
      <c r="BL36" s="40">
        <f t="shared" si="20"/>
        <v>110480547.09128518</v>
      </c>
      <c r="BN36" s="38">
        <f>VLOOKUP(B36,ENIGH_gasto_educ_entret!$A$2:$C$33,3,0)</f>
        <v>1409.6710985744801</v>
      </c>
      <c r="BO36" s="39">
        <f t="shared" si="21"/>
        <v>12.815191805222545</v>
      </c>
      <c r="BP36" s="40">
        <f t="shared" si="22"/>
        <v>5914858.7258898607</v>
      </c>
      <c r="BR36" s="41">
        <f t="shared" si="23"/>
        <v>41.786857407620808</v>
      </c>
      <c r="BS36" s="40">
        <f t="shared" si="24"/>
        <v>1626.8910908905327</v>
      </c>
      <c r="BU36" s="41">
        <f t="shared" si="25"/>
        <v>20.142731176739126</v>
      </c>
      <c r="BV36" s="40">
        <f t="shared" si="26"/>
        <v>258.13296351094795</v>
      </c>
      <c r="BX36" s="42">
        <f t="shared" si="27"/>
        <v>29.402558862479523</v>
      </c>
      <c r="BY36" s="43">
        <f t="shared" si="28"/>
        <v>843.7174434659679</v>
      </c>
    </row>
  </sheetData>
  <mergeCells count="21">
    <mergeCell ref="BU3:BV3"/>
    <mergeCell ref="BD3:BE3"/>
    <mergeCell ref="BG3:BH3"/>
    <mergeCell ref="BJ3:BL3"/>
    <mergeCell ref="BN3:BP3"/>
    <mergeCell ref="BR3:BS3"/>
    <mergeCell ref="AH3:AL3"/>
    <mergeCell ref="AN3:AP3"/>
    <mergeCell ref="AR3:AT3"/>
    <mergeCell ref="AV3:AX3"/>
    <mergeCell ref="AZ3:BB3"/>
    <mergeCell ref="F3:K3"/>
    <mergeCell ref="L3:Q3"/>
    <mergeCell ref="S3:W3"/>
    <mergeCell ref="X3:AB3"/>
    <mergeCell ref="AC3:AG3"/>
    <mergeCell ref="S1:W1"/>
    <mergeCell ref="X1:AB1"/>
    <mergeCell ref="AC1:AG1"/>
    <mergeCell ref="AH1:AL1"/>
    <mergeCell ref="BD2:BH2"/>
  </mergeCells>
  <conditionalFormatting sqref="BL5:BL36">
    <cfRule type="colorScale" priority="2">
      <colorScale>
        <cfvo type="min"/>
        <cfvo type="percentile" val="50"/>
        <cfvo type="max"/>
        <color rgb="FF00B050"/>
        <color rgb="FFFFC000"/>
        <color rgb="FFFF0000"/>
      </colorScale>
    </cfRule>
    <cfRule type="colorScale" priority="3">
      <colorScale>
        <cfvo type="min"/>
        <cfvo type="percentile" val="50"/>
        <cfvo type="max"/>
        <color rgb="FF63BE7B"/>
        <color rgb="FFFFEB84"/>
        <color rgb="FFF8696B"/>
      </colorScale>
    </cfRule>
  </conditionalFormatting>
  <conditionalFormatting sqref="BE5:BE36">
    <cfRule type="colorScale" priority="4">
      <colorScale>
        <cfvo type="min"/>
        <cfvo type="percentile" val="50"/>
        <cfvo type="max"/>
        <color rgb="FF00B050"/>
        <color rgb="FFFFC000"/>
        <color rgb="FFFF0000"/>
      </colorScale>
    </cfRule>
    <cfRule type="colorScale" priority="5">
      <colorScale>
        <cfvo type="min"/>
        <cfvo type="percentile" val="50"/>
        <cfvo type="max"/>
        <color rgb="FF63BE7B"/>
        <color rgb="FFFFEB84"/>
        <color rgb="FFF8696B"/>
      </colorScale>
    </cfRule>
  </conditionalFormatting>
  <conditionalFormatting sqref="BR5:BR36">
    <cfRule type="colorScale" priority="6">
      <colorScale>
        <cfvo type="min"/>
        <cfvo type="percentile" val="50"/>
        <cfvo type="max"/>
        <color rgb="FF00B050"/>
        <color rgb="FFFFC000"/>
        <color rgb="FFFF0000"/>
      </colorScale>
    </cfRule>
    <cfRule type="colorScale" priority="7">
      <colorScale>
        <cfvo type="min"/>
        <cfvo type="percentile" val="50"/>
        <cfvo type="max"/>
        <color rgb="FF63BE7B"/>
        <color rgb="FFFFEB84"/>
        <color rgb="FFF8696B"/>
      </colorScale>
    </cfRule>
  </conditionalFormatting>
  <conditionalFormatting sqref="BS5:BS36">
    <cfRule type="colorScale" priority="8">
      <colorScale>
        <cfvo type="min"/>
        <cfvo type="percentile" val="50"/>
        <cfvo type="max"/>
        <color rgb="FF00B050"/>
        <color rgb="FFFFC000"/>
        <color rgb="FFFF0000"/>
      </colorScale>
    </cfRule>
    <cfRule type="colorScale" priority="9">
      <colorScale>
        <cfvo type="min"/>
        <cfvo type="percentile" val="50"/>
        <cfvo type="max"/>
        <color rgb="FF63BE7B"/>
        <color rgb="FFFFEB84"/>
        <color rgb="FFF8696B"/>
      </colorScale>
    </cfRule>
  </conditionalFormatting>
  <conditionalFormatting sqref="BH5:BH36">
    <cfRule type="colorScale" priority="10">
      <colorScale>
        <cfvo type="min"/>
        <cfvo type="percentile" val="50"/>
        <cfvo type="max"/>
        <color rgb="FF00B050"/>
        <color rgb="FFFFC000"/>
        <color rgb="FFFF0000"/>
      </colorScale>
    </cfRule>
    <cfRule type="colorScale" priority="11">
      <colorScale>
        <cfvo type="min"/>
        <cfvo type="percentile" val="50"/>
        <cfvo type="max"/>
        <color rgb="FF63BE7B"/>
        <color rgb="FFFFEB84"/>
        <color rgb="FFF8696B"/>
      </colorScale>
    </cfRule>
  </conditionalFormatting>
  <conditionalFormatting sqref="BP5:BP36">
    <cfRule type="colorScale" priority="12">
      <colorScale>
        <cfvo type="min"/>
        <cfvo type="percentile" val="50"/>
        <cfvo type="max"/>
        <color rgb="FF00B050"/>
        <color rgb="FFFFC000"/>
        <color rgb="FFFF0000"/>
      </colorScale>
    </cfRule>
    <cfRule type="colorScale" priority="13">
      <colorScale>
        <cfvo type="min"/>
        <cfvo type="percentile" val="50"/>
        <cfvo type="max"/>
        <color rgb="FF63BE7B"/>
        <color rgb="FFFFEB84"/>
        <color rgb="FFF8696B"/>
      </colorScale>
    </cfRule>
  </conditionalFormatting>
  <conditionalFormatting sqref="BU5:BU36">
    <cfRule type="colorScale" priority="14">
      <colorScale>
        <cfvo type="min"/>
        <cfvo type="percentile" val="50"/>
        <cfvo type="max"/>
        <color rgb="FF00B050"/>
        <color rgb="FFFFC000"/>
        <color rgb="FFFF0000"/>
      </colorScale>
    </cfRule>
    <cfRule type="colorScale" priority="15">
      <colorScale>
        <cfvo type="min"/>
        <cfvo type="percentile" val="50"/>
        <cfvo type="max"/>
        <color rgb="FF63BE7B"/>
        <color rgb="FFFFEB84"/>
        <color rgb="FFF8696B"/>
      </colorScale>
    </cfRule>
  </conditionalFormatting>
  <conditionalFormatting sqref="BV5:BV36">
    <cfRule type="colorScale" priority="16">
      <colorScale>
        <cfvo type="min"/>
        <cfvo type="percentile" val="50"/>
        <cfvo type="max"/>
        <color rgb="FF00B050"/>
        <color rgb="FFFFC000"/>
        <color rgb="FFFF0000"/>
      </colorScale>
    </cfRule>
    <cfRule type="colorScale" priority="17">
      <colorScale>
        <cfvo type="min"/>
        <cfvo type="percentile" val="50"/>
        <cfvo type="max"/>
        <color rgb="FF63BE7B"/>
        <color rgb="FFFFEB84"/>
        <color rgb="FFF8696B"/>
      </colorScale>
    </cfRule>
  </conditionalFormatting>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N38"/>
  <sheetViews>
    <sheetView zoomScale="65" zoomScaleNormal="65" workbookViewId="0">
      <selection activeCell="CB3" sqref="CB3"/>
    </sheetView>
  </sheetViews>
  <sheetFormatPr defaultColWidth="10.6640625" defaultRowHeight="15"/>
  <cols>
    <col min="1" max="1" width="16.33203125" style="21" customWidth="1"/>
    <col min="2" max="2" width="24.21875" style="21" customWidth="1"/>
    <col min="3" max="3" width="11.109375" style="21" customWidth="1"/>
    <col min="4" max="5" width="12" style="21" customWidth="1"/>
    <col min="6" max="8" width="10.6640625" style="21"/>
    <col min="9" max="9" width="13.109375" style="21" customWidth="1"/>
    <col min="10" max="10" width="18.109375" style="21" customWidth="1"/>
    <col min="11" max="11" width="15.33203125" style="21" customWidth="1"/>
    <col min="12" max="12" width="18.109375" style="21" customWidth="1"/>
    <col min="13" max="13" width="16.88671875" style="21" customWidth="1"/>
    <col min="14" max="14" width="12.88671875" style="21" customWidth="1"/>
    <col min="15" max="15" width="8.33203125" style="21" customWidth="1"/>
    <col min="16" max="16" width="12.44140625" style="21" customWidth="1"/>
    <col min="17" max="17" width="12.33203125" style="21" customWidth="1"/>
    <col min="18" max="18" width="15.5546875" style="21" customWidth="1"/>
    <col min="19" max="19" width="11.109375" style="21" customWidth="1"/>
    <col min="20" max="21" width="8.88671875" style="21" customWidth="1"/>
    <col min="22" max="22" width="9.6640625" style="21" customWidth="1"/>
    <col min="23" max="23" width="9.5546875" style="21" customWidth="1"/>
    <col min="24" max="24" width="8.109375" style="21" customWidth="1"/>
    <col min="25" max="26" width="8.88671875" style="21" customWidth="1"/>
    <col min="27" max="27" width="9.6640625" style="21" customWidth="1"/>
    <col min="28" max="28" width="9.5546875" style="21" customWidth="1"/>
    <col min="29" max="29" width="10.6640625" style="21"/>
    <col min="30" max="30" width="14.109375" style="21" customWidth="1"/>
    <col min="31" max="31" width="13.109375" style="21" customWidth="1"/>
    <col min="32" max="32" width="14.88671875" style="21" customWidth="1"/>
    <col min="33" max="33" width="9.21875" style="21" customWidth="1"/>
    <col min="34" max="34" width="14.109375" style="21" customWidth="1"/>
    <col min="35" max="35" width="8.44140625" style="21" customWidth="1"/>
    <col min="36" max="36" width="14.44140625" style="21" customWidth="1"/>
    <col min="37" max="37" width="18.5546875" style="21" customWidth="1"/>
    <col min="38" max="38" width="9.88671875" style="21" customWidth="1"/>
    <col min="39" max="39" width="3.88671875" style="21" customWidth="1"/>
    <col min="40" max="40" width="14.109375" style="21" customWidth="1"/>
    <col min="41" max="41" width="13.109375" style="21" customWidth="1"/>
    <col min="42" max="42" width="14.88671875" style="21" customWidth="1"/>
    <col min="43" max="43" width="3.5546875" style="21" customWidth="1"/>
    <col min="44" max="44" width="14.109375" style="21" customWidth="1"/>
    <col min="45" max="45" width="13.109375" style="21" customWidth="1"/>
    <col min="46" max="46" width="14.88671875" style="21" customWidth="1"/>
    <col min="47" max="47" width="3.5546875" style="21" customWidth="1"/>
    <col min="48" max="48" width="14" style="21" customWidth="1"/>
    <col min="49" max="49" width="13.6640625" style="21" customWidth="1"/>
    <col min="50" max="50" width="14.109375" style="21" customWidth="1"/>
    <col min="51" max="51" width="3.5546875" style="21" customWidth="1"/>
    <col min="52" max="52" width="14" style="21" customWidth="1"/>
    <col min="53" max="53" width="13.6640625" style="21" customWidth="1"/>
    <col min="54" max="54" width="14.109375" style="21" customWidth="1"/>
    <col min="55" max="55" width="3.5546875" style="21" customWidth="1"/>
    <col min="56" max="56" width="14.44140625" style="21" customWidth="1"/>
    <col min="57" max="57" width="18.5546875" style="21" customWidth="1"/>
    <col min="58" max="58" width="3.5546875" style="21" customWidth="1"/>
    <col min="59" max="59" width="14.44140625" style="21" customWidth="1"/>
    <col min="60" max="60" width="18.5546875" style="21" customWidth="1"/>
    <col min="61" max="61" width="5.33203125" style="21" customWidth="1"/>
    <col min="62" max="62" width="11" style="21" customWidth="1"/>
    <col min="63" max="63" width="9.6640625" style="21" customWidth="1"/>
    <col min="64" max="64" width="17.5546875" style="21" customWidth="1"/>
    <col min="65" max="65" width="2" style="21" customWidth="1"/>
    <col min="66" max="66" width="11" style="21" customWidth="1"/>
    <col min="67" max="67" width="11.6640625" style="21" customWidth="1"/>
    <col min="68" max="68" width="17.5546875" style="21" customWidth="1"/>
    <col min="69" max="69" width="5.5546875" style="21" customWidth="1"/>
    <col min="70" max="71" width="10.6640625" style="21"/>
    <col min="72" max="72" width="2.33203125" style="21" customWidth="1"/>
    <col min="73" max="74" width="10.6640625" style="21"/>
    <col min="75" max="75" width="5.5546875" style="21" customWidth="1"/>
    <col min="76" max="1002" width="10.6640625" style="21"/>
    <col min="1003" max="1025" width="8.33203125" customWidth="1"/>
  </cols>
  <sheetData>
    <row r="1" spans="1:77">
      <c r="S1" s="5" t="s">
        <v>162</v>
      </c>
      <c r="T1" s="5"/>
      <c r="U1" s="5"/>
      <c r="V1" s="5"/>
      <c r="W1" s="5"/>
      <c r="X1" s="5" t="s">
        <v>162</v>
      </c>
      <c r="Y1" s="5"/>
      <c r="Z1" s="5"/>
      <c r="AA1" s="5"/>
      <c r="AB1" s="5"/>
      <c r="AC1" s="5" t="s">
        <v>163</v>
      </c>
      <c r="AD1" s="5"/>
      <c r="AE1" s="5"/>
      <c r="AF1" s="5"/>
      <c r="AG1" s="5"/>
      <c r="AH1" s="5" t="s">
        <v>163</v>
      </c>
      <c r="AI1" s="5"/>
      <c r="AJ1" s="5"/>
      <c r="AK1" s="5"/>
      <c r="AL1" s="5"/>
    </row>
    <row r="2" spans="1:77">
      <c r="S2" s="21">
        <v>7.5</v>
      </c>
      <c r="T2" s="21">
        <v>22.5</v>
      </c>
      <c r="U2" s="21">
        <v>45</v>
      </c>
      <c r="V2" s="21">
        <v>90</v>
      </c>
      <c r="W2" s="21">
        <v>150</v>
      </c>
      <c r="X2" s="21">
        <v>7.5</v>
      </c>
      <c r="Y2" s="21">
        <v>22.5</v>
      </c>
      <c r="Z2" s="21">
        <v>45</v>
      </c>
      <c r="AA2" s="21">
        <v>90</v>
      </c>
      <c r="AB2" s="21">
        <v>150</v>
      </c>
      <c r="AC2" s="21">
        <v>7.5</v>
      </c>
      <c r="AD2" s="21">
        <v>22.5</v>
      </c>
      <c r="AE2" s="21">
        <v>45</v>
      </c>
      <c r="AF2" s="21">
        <v>90</v>
      </c>
      <c r="AG2" s="21">
        <v>150</v>
      </c>
      <c r="AH2" s="21">
        <v>7.5</v>
      </c>
      <c r="AI2" s="21">
        <v>22.5</v>
      </c>
      <c r="AJ2" s="21">
        <v>45</v>
      </c>
      <c r="AK2" s="21">
        <v>90</v>
      </c>
      <c r="AL2" s="21">
        <v>150</v>
      </c>
      <c r="BD2" s="22"/>
      <c r="BE2" s="22"/>
      <c r="BF2" s="22"/>
      <c r="BG2" s="22"/>
      <c r="BH2" s="22"/>
    </row>
    <row r="3" spans="1:77" ht="14.85" customHeight="1">
      <c r="F3" s="5" t="s">
        <v>30</v>
      </c>
      <c r="G3" s="5"/>
      <c r="H3" s="5"/>
      <c r="I3" s="5"/>
      <c r="J3" s="5"/>
      <c r="K3" s="5" t="s">
        <v>30</v>
      </c>
      <c r="L3" s="5" t="s">
        <v>93</v>
      </c>
      <c r="M3" s="5"/>
      <c r="N3" s="5"/>
      <c r="O3" s="5"/>
      <c r="P3" s="5"/>
      <c r="Q3" s="5"/>
      <c r="S3" s="5" t="s">
        <v>94</v>
      </c>
      <c r="T3" s="5"/>
      <c r="U3" s="5"/>
      <c r="V3" s="5"/>
      <c r="W3" s="5"/>
      <c r="X3" s="5" t="s">
        <v>95</v>
      </c>
      <c r="Y3" s="5"/>
      <c r="Z3" s="5"/>
      <c r="AA3" s="5"/>
      <c r="AB3" s="5"/>
      <c r="AC3" s="5" t="s">
        <v>94</v>
      </c>
      <c r="AD3" s="5"/>
      <c r="AE3" s="5"/>
      <c r="AF3" s="5"/>
      <c r="AG3" s="5"/>
      <c r="AH3" s="5" t="s">
        <v>95</v>
      </c>
      <c r="AI3" s="5"/>
      <c r="AJ3" s="5"/>
      <c r="AK3" s="5"/>
      <c r="AL3" s="5"/>
      <c r="AN3" s="3" t="s">
        <v>46</v>
      </c>
      <c r="AO3" s="3"/>
      <c r="AP3" s="3"/>
      <c r="AR3" s="3" t="s">
        <v>55</v>
      </c>
      <c r="AS3" s="3"/>
      <c r="AT3" s="3"/>
      <c r="AV3" s="3" t="s">
        <v>46</v>
      </c>
      <c r="AW3" s="3"/>
      <c r="AX3" s="3"/>
      <c r="AZ3" s="3" t="s">
        <v>55</v>
      </c>
      <c r="BA3" s="3"/>
      <c r="BB3" s="3"/>
      <c r="BD3" s="3" t="s">
        <v>46</v>
      </c>
      <c r="BE3" s="3"/>
      <c r="BG3" s="3" t="s">
        <v>55</v>
      </c>
      <c r="BH3" s="3"/>
      <c r="BJ3" s="3" t="s">
        <v>46</v>
      </c>
      <c r="BK3" s="3"/>
      <c r="BL3" s="3"/>
      <c r="BN3" s="3" t="s">
        <v>55</v>
      </c>
      <c r="BO3" s="3"/>
      <c r="BP3" s="3"/>
      <c r="BR3" s="3" t="s">
        <v>46</v>
      </c>
      <c r="BS3" s="3"/>
      <c r="BU3" s="3" t="s">
        <v>55</v>
      </c>
      <c r="BV3" s="3"/>
    </row>
    <row r="4" spans="1:77" s="27" customFormat="1" ht="105">
      <c r="A4" s="12" t="s">
        <v>96</v>
      </c>
      <c r="B4" s="12" t="s">
        <v>97</v>
      </c>
      <c r="C4" s="12" t="s">
        <v>9</v>
      </c>
      <c r="D4" s="12" t="s">
        <v>14</v>
      </c>
      <c r="E4" s="12" t="s">
        <v>16</v>
      </c>
      <c r="F4" s="23" t="s">
        <v>19</v>
      </c>
      <c r="G4" s="23" t="s">
        <v>21</v>
      </c>
      <c r="H4" s="23" t="s">
        <v>22</v>
      </c>
      <c r="I4" s="23" t="s">
        <v>24</v>
      </c>
      <c r="J4" s="23" t="s">
        <v>27</v>
      </c>
      <c r="K4" s="23" t="s">
        <v>31</v>
      </c>
      <c r="L4" s="24" t="s">
        <v>19</v>
      </c>
      <c r="M4" s="24" t="s">
        <v>21</v>
      </c>
      <c r="N4" s="24" t="s">
        <v>22</v>
      </c>
      <c r="O4" s="24" t="s">
        <v>24</v>
      </c>
      <c r="P4" s="24" t="s">
        <v>27</v>
      </c>
      <c r="Q4" s="24" t="s">
        <v>31</v>
      </c>
      <c r="R4" s="23" t="s">
        <v>35</v>
      </c>
      <c r="S4" s="25" t="s">
        <v>38</v>
      </c>
      <c r="T4" s="25" t="s">
        <v>40</v>
      </c>
      <c r="U4" s="25" t="s">
        <v>41</v>
      </c>
      <c r="V4" s="25" t="s">
        <v>42</v>
      </c>
      <c r="W4" s="25" t="s">
        <v>43</v>
      </c>
      <c r="X4" s="25" t="s">
        <v>38</v>
      </c>
      <c r="Y4" s="25" t="s">
        <v>40</v>
      </c>
      <c r="Z4" s="25" t="s">
        <v>41</v>
      </c>
      <c r="AA4" s="25" t="s">
        <v>42</v>
      </c>
      <c r="AB4" s="25" t="s">
        <v>43</v>
      </c>
      <c r="AC4" s="26" t="s">
        <v>38</v>
      </c>
      <c r="AD4" s="26" t="s">
        <v>40</v>
      </c>
      <c r="AE4" s="26" t="s">
        <v>41</v>
      </c>
      <c r="AF4" s="26" t="s">
        <v>42</v>
      </c>
      <c r="AG4" s="26" t="s">
        <v>43</v>
      </c>
      <c r="AH4" s="26" t="s">
        <v>38</v>
      </c>
      <c r="AI4" s="26" t="s">
        <v>40</v>
      </c>
      <c r="AJ4" s="26" t="s">
        <v>41</v>
      </c>
      <c r="AK4" s="26" t="s">
        <v>42</v>
      </c>
      <c r="AL4" s="26" t="s">
        <v>43</v>
      </c>
      <c r="AN4" s="12" t="s">
        <v>47</v>
      </c>
      <c r="AO4" s="12" t="s">
        <v>52</v>
      </c>
      <c r="AP4" s="12" t="s">
        <v>53</v>
      </c>
      <c r="AR4" s="12" t="s">
        <v>47</v>
      </c>
      <c r="AS4" s="12" t="s">
        <v>52</v>
      </c>
      <c r="AT4" s="12" t="s">
        <v>53</v>
      </c>
      <c r="AV4" s="12" t="s">
        <v>56</v>
      </c>
      <c r="AW4" s="12" t="s">
        <v>59</v>
      </c>
      <c r="AX4" s="12" t="s">
        <v>63</v>
      </c>
      <c r="AZ4" s="12" t="s">
        <v>56</v>
      </c>
      <c r="BA4" s="12" t="s">
        <v>59</v>
      </c>
      <c r="BB4" s="12" t="s">
        <v>63</v>
      </c>
      <c r="BD4" s="12" t="s">
        <v>67</v>
      </c>
      <c r="BE4" s="12" t="s">
        <v>71</v>
      </c>
      <c r="BG4" s="12" t="s">
        <v>67</v>
      </c>
      <c r="BH4" s="12" t="s">
        <v>71</v>
      </c>
      <c r="BJ4" s="12" t="s">
        <v>73</v>
      </c>
      <c r="BK4" s="12" t="s">
        <v>79</v>
      </c>
      <c r="BL4" s="12" t="s">
        <v>81</v>
      </c>
      <c r="BN4" s="12" t="s">
        <v>83</v>
      </c>
      <c r="BO4" s="12" t="s">
        <v>99</v>
      </c>
      <c r="BP4" s="12" t="s">
        <v>81</v>
      </c>
      <c r="BR4" s="12" t="s">
        <v>88</v>
      </c>
      <c r="BS4" s="12" t="s">
        <v>90</v>
      </c>
      <c r="BU4" s="12" t="s">
        <v>88</v>
      </c>
      <c r="BV4" s="12" t="s">
        <v>90</v>
      </c>
      <c r="BX4" s="28" t="s">
        <v>100</v>
      </c>
      <c r="BY4" s="28" t="s">
        <v>101</v>
      </c>
    </row>
    <row r="5" spans="1:77">
      <c r="A5" s="29" t="s">
        <v>102</v>
      </c>
      <c r="B5" s="29" t="s">
        <v>102</v>
      </c>
      <c r="C5" s="30">
        <v>877190</v>
      </c>
      <c r="D5" s="30">
        <v>932369</v>
      </c>
      <c r="E5" s="30">
        <v>1312544</v>
      </c>
      <c r="F5" s="31">
        <f>VLOOKUP(B5,intercensal_procesada_TP!$C$3:$U$34,4,0)</f>
        <v>42326</v>
      </c>
      <c r="G5" s="31">
        <f>VLOOKUP(B5,intercensal_procesada_TP!$C$3:$U$34,5,0)</f>
        <v>156107</v>
      </c>
      <c r="H5" s="31">
        <f t="shared" ref="H5:H36" si="0">F5+G5</f>
        <v>198433</v>
      </c>
      <c r="I5" s="31">
        <f t="shared" ref="I5:I36" si="1">H5*2</f>
        <v>396866</v>
      </c>
      <c r="J5" s="32">
        <v>0.3</v>
      </c>
      <c r="K5" s="31">
        <f t="shared" ref="K5:K36" si="2">I5*(1+J5)</f>
        <v>515925.80000000005</v>
      </c>
      <c r="L5" s="31">
        <f>VLOOKUP(B5,intercensal_procesada_TP!$C$38:$Q$69,4,0)</f>
        <v>15866</v>
      </c>
      <c r="M5" s="31">
        <f>VLOOKUP(B5,intercensal_procesada_TP!$C$38:$Q$69,5,0)</f>
        <v>512</v>
      </c>
      <c r="N5" s="31">
        <f t="shared" ref="N5:N36" si="3">L5+M5</f>
        <v>16378</v>
      </c>
      <c r="O5" s="31">
        <f t="shared" ref="O5:O36" si="4">N5*2</f>
        <v>32756</v>
      </c>
      <c r="P5" s="33">
        <v>0.3</v>
      </c>
      <c r="Q5" s="31">
        <f t="shared" ref="Q5:Q36" si="5">O5*(1+P5)</f>
        <v>42582.8</v>
      </c>
      <c r="R5" s="34">
        <f t="shared" ref="R5:R36" si="6">(K5+Q5)</f>
        <v>558508.60000000009</v>
      </c>
      <c r="S5" s="35">
        <f>VLOOKUP($B5,intercensal_procesada_TP!$C$3:$U$34,6,0)</f>
        <v>0.126116335113169</v>
      </c>
      <c r="T5" s="35">
        <f>VLOOKUP($B5,intercensal_procesada_TP!$C$3:$U$34,7,0)</f>
        <v>0.42286065302650899</v>
      </c>
      <c r="U5" s="35">
        <f>VLOOKUP($B5,intercensal_procesada_TP!$C$3:$U$34,8,0)</f>
        <v>0.37884515427869397</v>
      </c>
      <c r="V5" s="35">
        <f>VLOOKUP($B5,intercensal_procesada_TP!$C$3:$U$34,9,0)</f>
        <v>6.52081462930586E-2</v>
      </c>
      <c r="W5" s="35">
        <f>VLOOKUP($B5,intercensal_procesada_TP!$C$3:$U$34,10,0)</f>
        <v>6.9697112885696699E-3</v>
      </c>
      <c r="X5" s="35">
        <f>VLOOKUP($B5,intercensal_procesada_TP!$C$3:$U$34,11,0)</f>
        <v>0.12716918523833001</v>
      </c>
      <c r="Y5" s="35">
        <f>VLOOKUP($B5,intercensal_procesada_TP!$C$3:$U$34,12,0)</f>
        <v>0.37112365236664602</v>
      </c>
      <c r="Z5" s="35">
        <f>VLOOKUP($B5,intercensal_procesada_TP!$C$3:$U$34,13,0)</f>
        <v>0.41455540110309003</v>
      </c>
      <c r="AA5" s="35">
        <f>VLOOKUP($B5,intercensal_procesada_TP!$C$3:$U$34,14,0)</f>
        <v>8.0387170338293595E-2</v>
      </c>
      <c r="AB5" s="35">
        <f>VLOOKUP($B5,intercensal_procesada_TP!$C$3:$U$34,15,0)</f>
        <v>6.7645909536407697E-3</v>
      </c>
      <c r="AC5" s="35">
        <f>IF(VLOOKUP($B5,intercensal_procesada_TP!$C$38:$U$69,6,0)="NA",0,VLOOKUP($B5,intercensal_procesada_TP!$C$38:$U$69,6,0))</f>
        <v>0.29446615404008603</v>
      </c>
      <c r="AD5" s="35">
        <f>IF(VLOOKUP($B5,intercensal_procesada_TP!$C$38:$U$69,7,0)="NA",0,VLOOKUP($B5,intercensal_procesada_TP!$C$38:$U$69,7,0))</f>
        <v>0.50787848228917198</v>
      </c>
      <c r="AE5" s="35">
        <f>IF(VLOOKUP($B5,intercensal_procesada_TP!$C$38:$U$69,8,0)="NA",0,VLOOKUP($B5,intercensal_procesada_TP!$C$38:$U$69,8,0))</f>
        <v>0.17912517332660999</v>
      </c>
      <c r="AF5" s="35">
        <f>IF(VLOOKUP($B5,intercensal_procesada_TP!$C$38:$U$69,9,0)="NA",0,VLOOKUP($B5,intercensal_procesada_TP!$C$38:$U$69,9,0))</f>
        <v>1.85301903441321E-2</v>
      </c>
      <c r="AG5" s="35">
        <f>IF(VLOOKUP($B5,intercensal_procesada_TP!$C$38:$U$69,10,0)="NA",0,VLOOKUP($B5,intercensal_procesada_TP!$C$38:$U$69,10,0))</f>
        <v>0</v>
      </c>
      <c r="AH5" s="35">
        <f>IF(VLOOKUP($B5,intercensal_procesada_TP!$C$38:$U$69,11,0)="NA",0,VLOOKUP($B5,intercensal_procesada_TP!$C$38:$U$69,11,0))</f>
        <v>4.8828125E-2</v>
      </c>
      <c r="AI5" s="35">
        <f>IF(VLOOKUP($B5,intercensal_procesada_TP!$C$38:$U$69,12,0)="NA",0,VLOOKUP($B5,intercensal_procesada_TP!$C$38:$U$69,12,0))</f>
        <v>0.44140625</v>
      </c>
      <c r="AJ5" s="35">
        <f>IF(VLOOKUP($B5,intercensal_procesada_TP!$C$38:$U$69,13,0)="NA",0,VLOOKUP($B5,intercensal_procesada_TP!$C$38:$U$69,13,0))</f>
        <v>0.3984375</v>
      </c>
      <c r="AK5" s="35">
        <f>IF(VLOOKUP($B5,intercensal_procesada_TP!$C$38:$U$69,14,0)="NA",0,VLOOKUP($B5,intercensal_procesada_TP!$C$38:$U$69,14,0))</f>
        <v>0.111328125</v>
      </c>
      <c r="AL5" s="35">
        <f>IF(VLOOKUP($B5,intercensal_procesada_TP!$C$38:$U$69,15,0)="NA",0,VLOOKUP($B5,intercensal_procesada_TP!$C$38:$U$69,15,0))</f>
        <v>0</v>
      </c>
      <c r="AN5" s="31">
        <f t="shared" ref="AN5:AN36" si="7">(S5*$S$2)+(T5*$T$2)+(U5*$U$2)+(V5*$V$2)+(W5*$W$2)</f>
        <v>34.422459008647174</v>
      </c>
      <c r="AO5" s="31">
        <f t="shared" ref="AO5:AO36" si="8">(X5*$X$2)+(Y5*$Y$2)+(Z5*$Z$2)+(AA5*$AA$2)+(AB5*$AB$1)</f>
        <v>35.193889447622489</v>
      </c>
      <c r="AP5" s="31">
        <f t="shared" ref="AP5:AP36" si="9">(AN5*(F5/H5))+((AO5*(G5/H5)))</f>
        <v>35.029342397685888</v>
      </c>
      <c r="AR5" s="31">
        <f t="shared" ref="AR5:AR36" si="10">(AC5*$AC$2)+(AD5*$AD$2)+(AE5*$AE$2)+(AF5*$AF$2)+(AG5*$AG$2)</f>
        <v>23.364111937476352</v>
      </c>
      <c r="AS5" s="31">
        <f t="shared" ref="AS5:AS36" si="11">(AH5*$AC$2)+(AI5*$AD$2)+(AJ5*$AE$2)+(AK5*$AF$2)+(AL5*$AG$2)</f>
        <v>38.2470703125</v>
      </c>
      <c r="AT5" s="31">
        <f t="shared" ref="AT5:AT36" si="12">(AR5*(L5/N5))+((AS5*(M5/N5)))</f>
        <v>23.829374771034303</v>
      </c>
      <c r="AV5" s="31">
        <f t="shared" ref="AV5:AV36" si="13">AP5*K5/60</f>
        <v>301209.0250000002</v>
      </c>
      <c r="AW5" s="31">
        <v>254</v>
      </c>
      <c r="AX5" s="31">
        <f t="shared" ref="AX5:AX36" si="14">AV5*AW5</f>
        <v>76507092.350000054</v>
      </c>
      <c r="AZ5" s="31">
        <f t="shared" ref="AZ5:AZ36" si="15">AT5*Q5/60</f>
        <v>16912.024999999991</v>
      </c>
      <c r="BA5" s="31">
        <v>185</v>
      </c>
      <c r="BB5" s="31">
        <f t="shared" ref="BB5:BB36" si="16">AZ5*BA5</f>
        <v>3128724.6249999981</v>
      </c>
      <c r="BD5" s="36">
        <v>1.17931310155889</v>
      </c>
      <c r="BE5" s="31">
        <f t="shared" ref="BE5:BE36" si="17">AX5-(AX5/BD5)</f>
        <v>11632808.965148158</v>
      </c>
      <c r="BG5" s="36">
        <v>1.17931310155889</v>
      </c>
      <c r="BH5" s="31">
        <f t="shared" ref="BH5:BH36" si="18">BB5-(BB5/BG5)</f>
        <v>475718.71769323293</v>
      </c>
      <c r="BJ5" s="38">
        <v>6465.4718000000003</v>
      </c>
      <c r="BK5" s="39">
        <f t="shared" ref="BK5:BK36" si="19">BJ5/22/8</f>
        <v>36.735635227272731</v>
      </c>
      <c r="BL5" s="40">
        <f t="shared" ref="BL5:BL36" si="20">BE5*BK5</f>
        <v>427338626.81223071</v>
      </c>
      <c r="BN5" s="38">
        <f>VLOOKUP(B5,ENIGH_gasto_educ_entret!$A$2:$C$33,3,0)</f>
        <v>1442.46651754855</v>
      </c>
      <c r="BO5" s="39">
        <f t="shared" ref="BO5:BO36" si="21">BN5/22/5</f>
        <v>13.113331977714092</v>
      </c>
      <c r="BP5" s="40">
        <f t="shared" ref="BP5:BP36" si="22">BH5*BO5</f>
        <v>6238257.473123814</v>
      </c>
      <c r="BR5" s="41">
        <f t="shared" ref="BR5:BR36" si="23">BE5/H5</f>
        <v>58.62335884226998</v>
      </c>
      <c r="BS5" s="40">
        <f t="shared" ref="BS5:BS36" si="24">BL5/H5</f>
        <v>2153.5663262271432</v>
      </c>
      <c r="BU5" s="41">
        <f t="shared" ref="BU5:BU36" si="25">BH5/N5</f>
        <v>29.046203302798446</v>
      </c>
      <c r="BV5" s="40">
        <f t="shared" ref="BV5:BV36" si="26">BP5/N5</f>
        <v>380.89250660177152</v>
      </c>
      <c r="BX5" s="42">
        <f t="shared" ref="BX5:BX36" si="27">(BR5*(K5/(K5+R5)))+(BU5*(R5/(K5+R5)))</f>
        <v>43.248668928830412</v>
      </c>
      <c r="BY5" s="43">
        <f t="shared" ref="BY5:BY36" si="28">(BS5*(K5/(K5+R5)))+(BV5*(R5/(K5+R5)))</f>
        <v>1232.1014389751908</v>
      </c>
    </row>
    <row r="6" spans="1:77">
      <c r="A6" s="29" t="s">
        <v>103</v>
      </c>
      <c r="B6" s="29" t="s">
        <v>104</v>
      </c>
      <c r="C6" s="30">
        <v>1641570</v>
      </c>
      <c r="D6" s="30">
        <v>1751430</v>
      </c>
      <c r="E6" s="30">
        <v>3315766</v>
      </c>
      <c r="F6" s="31">
        <f>VLOOKUP(B6,intercensal_procesada_TP!$C$3:$U$34,4,0)</f>
        <v>80152</v>
      </c>
      <c r="G6" s="31">
        <f>VLOOKUP(B6,intercensal_procesada_TP!$C$3:$U$34,5,0)</f>
        <v>305879</v>
      </c>
      <c r="H6" s="31">
        <f t="shared" si="0"/>
        <v>386031</v>
      </c>
      <c r="I6" s="31">
        <f t="shared" si="1"/>
        <v>772062</v>
      </c>
      <c r="J6" s="32">
        <v>0.3</v>
      </c>
      <c r="K6" s="31">
        <f t="shared" si="2"/>
        <v>1003680.6</v>
      </c>
      <c r="L6" s="31">
        <f>VLOOKUP(B6,intercensal_procesada_TP!$C$38:$Q$69,4,0)</f>
        <v>47973</v>
      </c>
      <c r="M6" s="31">
        <f>VLOOKUP(B6,intercensal_procesada_TP!$C$38:$Q$69,5,0)</f>
        <v>55</v>
      </c>
      <c r="N6" s="31">
        <f t="shared" si="3"/>
        <v>48028</v>
      </c>
      <c r="O6" s="31">
        <f t="shared" si="4"/>
        <v>96056</v>
      </c>
      <c r="P6" s="33">
        <v>0.3</v>
      </c>
      <c r="Q6" s="31">
        <f t="shared" si="5"/>
        <v>124872.8</v>
      </c>
      <c r="R6" s="34">
        <f t="shared" si="6"/>
        <v>1128553.3999999999</v>
      </c>
      <c r="S6" s="35">
        <f>VLOOKUP($B6,intercensal_procesada_TP!$C$3:$U$34,6,0)</f>
        <v>0.10663489370196599</v>
      </c>
      <c r="T6" s="35">
        <f>VLOOKUP($B6,intercensal_procesada_TP!$C$3:$U$34,7,0)</f>
        <v>0.38446950793492402</v>
      </c>
      <c r="U6" s="35">
        <f>VLOOKUP($B6,intercensal_procesada_TP!$C$3:$U$34,8,0)</f>
        <v>0.39481235652260699</v>
      </c>
      <c r="V6" s="35">
        <f>VLOOKUP($B6,intercensal_procesada_TP!$C$3:$U$34,9,0)</f>
        <v>0.10538726419802399</v>
      </c>
      <c r="W6" s="35">
        <f>VLOOKUP($B6,intercensal_procesada_TP!$C$3:$U$34,10,0)</f>
        <v>8.6959776424792908E-3</v>
      </c>
      <c r="X6" s="35">
        <f>VLOOKUP($B6,intercensal_procesada_TP!$C$3:$U$34,11,0)</f>
        <v>0.11801398592253801</v>
      </c>
      <c r="Y6" s="35">
        <f>VLOOKUP($B6,intercensal_procesada_TP!$C$3:$U$34,12,0)</f>
        <v>0.37511891957277199</v>
      </c>
      <c r="Z6" s="35">
        <f>VLOOKUP($B6,intercensal_procesada_TP!$C$3:$U$34,13,0)</f>
        <v>0.40041977383213601</v>
      </c>
      <c r="AA6" s="35">
        <f>VLOOKUP($B6,intercensal_procesada_TP!$C$3:$U$34,14,0)</f>
        <v>9.3654680445535696E-2</v>
      </c>
      <c r="AB6" s="35">
        <f>VLOOKUP($B6,intercensal_procesada_TP!$C$3:$U$34,15,0)</f>
        <v>1.27926402270179E-2</v>
      </c>
      <c r="AC6" s="35">
        <f>IF(VLOOKUP($B6,intercensal_procesada_TP!$C$38:$U$69,6,0)="NA",0,VLOOKUP($B6,intercensal_procesada_TP!$C$38:$U$69,6,0))</f>
        <v>0.35959810726867197</v>
      </c>
      <c r="AD6" s="35">
        <f>IF(VLOOKUP($B6,intercensal_procesada_TP!$C$38:$U$69,7,0)="NA",0,VLOOKUP($B6,intercensal_procesada_TP!$C$38:$U$69,7,0))</f>
        <v>0.45406791320117601</v>
      </c>
      <c r="AE6" s="35">
        <f>IF(VLOOKUP($B6,intercensal_procesada_TP!$C$38:$U$69,8,0)="NA",0,VLOOKUP($B6,intercensal_procesada_TP!$C$38:$U$69,8,0))</f>
        <v>0.163717090863611</v>
      </c>
      <c r="AF6" s="35">
        <f>IF(VLOOKUP($B6,intercensal_procesada_TP!$C$38:$U$69,9,0)="NA",0,VLOOKUP($B6,intercensal_procesada_TP!$C$38:$U$69,9,0))</f>
        <v>1.9469284806036699E-2</v>
      </c>
      <c r="AG6" s="35">
        <f>IF(VLOOKUP($B6,intercensal_procesada_TP!$C$38:$U$69,10,0)="NA",0,VLOOKUP($B6,intercensal_procesada_TP!$C$38:$U$69,10,0))</f>
        <v>3.1476038605048702E-3</v>
      </c>
      <c r="AH6" s="35">
        <f>IF(VLOOKUP($B6,intercensal_procesada_TP!$C$38:$U$69,11,0)="NA",0,VLOOKUP($B6,intercensal_procesada_TP!$C$38:$U$69,11,0))</f>
        <v>0.163636363636364</v>
      </c>
      <c r="AI6" s="35">
        <f>IF(VLOOKUP($B6,intercensal_procesada_TP!$C$38:$U$69,12,0)="NA",0,VLOOKUP($B6,intercensal_procesada_TP!$C$38:$U$69,12,0))</f>
        <v>0.54545454545454497</v>
      </c>
      <c r="AJ6" s="35">
        <f>IF(VLOOKUP($B6,intercensal_procesada_TP!$C$38:$U$69,13,0)="NA",0,VLOOKUP($B6,intercensal_procesada_TP!$C$38:$U$69,13,0))</f>
        <v>0.29090909090909101</v>
      </c>
      <c r="AK6" s="35">
        <f>IF(VLOOKUP($B6,intercensal_procesada_TP!$C$38:$U$69,14,0)="NA",0,VLOOKUP($B6,intercensal_procesada_TP!$C$38:$U$69,14,0))</f>
        <v>0</v>
      </c>
      <c r="AL6" s="35">
        <f>IF(VLOOKUP($B6,intercensal_procesada_TP!$C$38:$U$69,15,0)="NA",0,VLOOKUP($B6,intercensal_procesada_TP!$C$38:$U$69,15,0))</f>
        <v>0</v>
      </c>
      <c r="AN6" s="31">
        <f t="shared" si="7"/>
        <v>38.0061320990119</v>
      </c>
      <c r="AO6" s="31">
        <f t="shared" si="8"/>
        <v>35.773091647350739</v>
      </c>
      <c r="AP6" s="31">
        <f t="shared" si="9"/>
        <v>36.236740054555199</v>
      </c>
      <c r="AR6" s="31">
        <f t="shared" si="10"/>
        <v>22.50515915202303</v>
      </c>
      <c r="AS6" s="31">
        <f t="shared" si="11"/>
        <v>26.590909090909086</v>
      </c>
      <c r="AT6" s="31">
        <f t="shared" si="12"/>
        <v>22.509838011160173</v>
      </c>
      <c r="AV6" s="31">
        <f t="shared" si="13"/>
        <v>606168.54999999993</v>
      </c>
      <c r="AW6" s="31">
        <v>254</v>
      </c>
      <c r="AX6" s="31">
        <f t="shared" si="14"/>
        <v>153966811.69999999</v>
      </c>
      <c r="AZ6" s="31">
        <f t="shared" si="15"/>
        <v>46847.775000000038</v>
      </c>
      <c r="BA6" s="31">
        <v>185</v>
      </c>
      <c r="BB6" s="31">
        <f t="shared" si="16"/>
        <v>8666838.3750000075</v>
      </c>
      <c r="BD6" s="36">
        <v>1.3178667502578201</v>
      </c>
      <c r="BE6" s="31">
        <f t="shared" si="17"/>
        <v>37136478.383009642</v>
      </c>
      <c r="BG6" s="36">
        <v>1.3178667502578201</v>
      </c>
      <c r="BH6" s="31">
        <f t="shared" si="18"/>
        <v>2090423.5945948754</v>
      </c>
      <c r="BJ6" s="38">
        <v>7664.8585000000003</v>
      </c>
      <c r="BK6" s="39">
        <f t="shared" si="19"/>
        <v>43.550332386363635</v>
      </c>
      <c r="BL6" s="40">
        <f t="shared" si="20"/>
        <v>1617305977.2390778</v>
      </c>
      <c r="BN6" s="38">
        <f>VLOOKUP(B6,ENIGH_gasto_educ_entret!$A$2:$C$33,3,0)</f>
        <v>1536.5503898704767</v>
      </c>
      <c r="BO6" s="39">
        <f t="shared" si="21"/>
        <v>13.968639907913424</v>
      </c>
      <c r="BP6" s="40">
        <f t="shared" si="22"/>
        <v>29200374.447901808</v>
      </c>
      <c r="BR6" s="41">
        <f t="shared" si="23"/>
        <v>96.200767251877807</v>
      </c>
      <c r="BS6" s="40">
        <f t="shared" si="24"/>
        <v>4189.575389642484</v>
      </c>
      <c r="BU6" s="41">
        <f t="shared" si="25"/>
        <v>43.525101911278327</v>
      </c>
      <c r="BV6" s="40">
        <f t="shared" si="26"/>
        <v>607.98647555388118</v>
      </c>
      <c r="BX6" s="42">
        <f t="shared" si="27"/>
        <v>68.320477744536817</v>
      </c>
      <c r="BY6" s="43">
        <f t="shared" si="28"/>
        <v>2293.9043017614158</v>
      </c>
    </row>
    <row r="7" spans="1:77">
      <c r="A7" s="29" t="s">
        <v>105</v>
      </c>
      <c r="B7" s="29" t="s">
        <v>106</v>
      </c>
      <c r="C7" s="30">
        <v>272711</v>
      </c>
      <c r="D7" s="30">
        <v>712029</v>
      </c>
      <c r="E7" s="30">
        <v>712029</v>
      </c>
      <c r="F7" s="31">
        <f>VLOOKUP(B7,intercensal_procesada_TP!$C$3:$U$34,4,0)</f>
        <v>10307</v>
      </c>
      <c r="G7" s="31">
        <f>VLOOKUP(B7,intercensal_procesada_TP!$C$3:$U$34,5,0)</f>
        <v>29048</v>
      </c>
      <c r="H7" s="31">
        <f t="shared" si="0"/>
        <v>39355</v>
      </c>
      <c r="I7" s="31">
        <f t="shared" si="1"/>
        <v>78710</v>
      </c>
      <c r="J7" s="32">
        <v>0.3</v>
      </c>
      <c r="K7" s="31">
        <f t="shared" si="2"/>
        <v>102323</v>
      </c>
      <c r="L7" s="31">
        <f>VLOOKUP(B7,intercensal_procesada_TP!$C$38:$Q$69,4,0)</f>
        <v>4459</v>
      </c>
      <c r="M7" s="31">
        <f>VLOOKUP(B7,intercensal_procesada_TP!$C$38:$Q$69,5,0)</f>
        <v>6</v>
      </c>
      <c r="N7" s="31">
        <f t="shared" si="3"/>
        <v>4465</v>
      </c>
      <c r="O7" s="31">
        <f t="shared" si="4"/>
        <v>8930</v>
      </c>
      <c r="P7" s="33">
        <v>0.3</v>
      </c>
      <c r="Q7" s="31">
        <f t="shared" si="5"/>
        <v>11609</v>
      </c>
      <c r="R7" s="34">
        <f t="shared" si="6"/>
        <v>113932</v>
      </c>
      <c r="S7" s="35">
        <f>VLOOKUP($B7,intercensal_procesada_TP!$C$3:$U$34,6,0)</f>
        <v>0.168235179974774</v>
      </c>
      <c r="T7" s="35">
        <f>VLOOKUP($B7,intercensal_procesada_TP!$C$3:$U$34,7,0)</f>
        <v>0.49704084602697202</v>
      </c>
      <c r="U7" s="35">
        <f>VLOOKUP($B7,intercensal_procesada_TP!$C$3:$U$34,8,0)</f>
        <v>0.29640050451149702</v>
      </c>
      <c r="V7" s="35">
        <f>VLOOKUP($B7,intercensal_procesada_TP!$C$3:$U$34,9,0)</f>
        <v>3.17260114485301E-2</v>
      </c>
      <c r="W7" s="35">
        <f>VLOOKUP($B7,intercensal_procesada_TP!$C$3:$U$34,10,0)</f>
        <v>6.5974580382264503E-3</v>
      </c>
      <c r="X7" s="35">
        <f>VLOOKUP($B7,intercensal_procesada_TP!$C$3:$U$34,11,0)</f>
        <v>0.15815202423574801</v>
      </c>
      <c r="Y7" s="35">
        <f>VLOOKUP($B7,intercensal_procesada_TP!$C$3:$U$34,12,0)</f>
        <v>0.42144037455246502</v>
      </c>
      <c r="Z7" s="35">
        <f>VLOOKUP($B7,intercensal_procesada_TP!$C$3:$U$34,13,0)</f>
        <v>0.31241393555494401</v>
      </c>
      <c r="AA7" s="35">
        <f>VLOOKUP($B7,intercensal_procesada_TP!$C$3:$U$34,14,0)</f>
        <v>8.7992288625722906E-2</v>
      </c>
      <c r="AB7" s="35">
        <f>VLOOKUP($B7,intercensal_procesada_TP!$C$3:$U$34,15,0)</f>
        <v>2.0001377031120902E-2</v>
      </c>
      <c r="AC7" s="35">
        <f>IF(VLOOKUP($B7,intercensal_procesada_TP!$C$38:$U$69,6,0)="NA",0,VLOOKUP($B7,intercensal_procesada_TP!$C$38:$U$69,6,0))</f>
        <v>0.40367795469836298</v>
      </c>
      <c r="AD7" s="35">
        <f>IF(VLOOKUP($B7,intercensal_procesada_TP!$C$38:$U$69,7,0)="NA",0,VLOOKUP($B7,intercensal_procesada_TP!$C$38:$U$69,7,0))</f>
        <v>0.38999775734469599</v>
      </c>
      <c r="AE7" s="35">
        <f>IF(VLOOKUP($B7,intercensal_procesada_TP!$C$38:$U$69,8,0)="NA",0,VLOOKUP($B7,intercensal_procesada_TP!$C$38:$U$69,8,0))</f>
        <v>0.17739403453689201</v>
      </c>
      <c r="AF7" s="35">
        <f>IF(VLOOKUP($B7,intercensal_procesada_TP!$C$38:$U$69,9,0)="NA",0,VLOOKUP($B7,intercensal_procesada_TP!$C$38:$U$69,9,0))</f>
        <v>2.89302534200493E-2</v>
      </c>
      <c r="AG7" s="35">
        <f>IF(VLOOKUP($B7,intercensal_procesada_TP!$C$38:$U$69,10,0)="NA",0,VLOOKUP($B7,intercensal_procesada_TP!$C$38:$U$69,10,0))</f>
        <v>0</v>
      </c>
      <c r="AH7" s="35">
        <f>IF(VLOOKUP($B7,intercensal_procesada_TP!$C$38:$U$69,11,0)="NA",0,VLOOKUP($B7,intercensal_procesada_TP!$C$38:$U$69,11,0))</f>
        <v>0</v>
      </c>
      <c r="AI7" s="35">
        <f>IF(VLOOKUP($B7,intercensal_procesada_TP!$C$38:$U$69,12,0)="NA",0,VLOOKUP($B7,intercensal_procesada_TP!$C$38:$U$69,12,0))</f>
        <v>0.16666666666666699</v>
      </c>
      <c r="AJ7" s="35">
        <f>IF(VLOOKUP($B7,intercensal_procesada_TP!$C$38:$U$69,13,0)="NA",0,VLOOKUP($B7,intercensal_procesada_TP!$C$38:$U$69,13,0))</f>
        <v>0.83333333333333304</v>
      </c>
      <c r="AK7" s="35">
        <f>IF(VLOOKUP($B7,intercensal_procesada_TP!$C$38:$U$69,14,0)="NA",0,VLOOKUP($B7,intercensal_procesada_TP!$C$38:$U$69,14,0))</f>
        <v>0</v>
      </c>
      <c r="AL7" s="35">
        <f>IF(VLOOKUP($B7,intercensal_procesada_TP!$C$38:$U$69,15,0)="NA",0,VLOOKUP($B7,intercensal_procesada_TP!$C$38:$U$69,15,0))</f>
        <v>0</v>
      </c>
      <c r="AN7" s="31">
        <f t="shared" si="7"/>
        <v>29.628165324536717</v>
      </c>
      <c r="AO7" s="31">
        <f t="shared" si="8"/>
        <v>32.646481685486116</v>
      </c>
      <c r="AP7" s="31">
        <f t="shared" si="9"/>
        <v>31.855990344301883</v>
      </c>
      <c r="AR7" s="31">
        <f t="shared" si="10"/>
        <v>22.388988562457961</v>
      </c>
      <c r="AS7" s="31">
        <f t="shared" si="11"/>
        <v>41.249999999999993</v>
      </c>
      <c r="AT7" s="31">
        <f t="shared" si="12"/>
        <v>22.414333706606953</v>
      </c>
      <c r="AV7" s="31">
        <f t="shared" si="13"/>
        <v>54326.675000000025</v>
      </c>
      <c r="AW7" s="31">
        <v>254</v>
      </c>
      <c r="AX7" s="31">
        <f t="shared" si="14"/>
        <v>13798975.450000007</v>
      </c>
      <c r="AZ7" s="31">
        <f t="shared" si="15"/>
        <v>4336.800000000002</v>
      </c>
      <c r="BA7" s="31">
        <v>185</v>
      </c>
      <c r="BB7" s="31">
        <f t="shared" si="16"/>
        <v>802308.00000000035</v>
      </c>
      <c r="BD7" s="36">
        <v>1.17067793133359</v>
      </c>
      <c r="BE7" s="31">
        <f t="shared" si="17"/>
        <v>2011809.1588572673</v>
      </c>
      <c r="BG7" s="36">
        <v>1.17067793133359</v>
      </c>
      <c r="BH7" s="31">
        <f t="shared" si="18"/>
        <v>116971.77000372566</v>
      </c>
      <c r="BJ7" s="38">
        <v>8784.5830999999998</v>
      </c>
      <c r="BK7" s="39">
        <f t="shared" si="19"/>
        <v>49.912403977272724</v>
      </c>
      <c r="BL7" s="40">
        <f t="shared" si="20"/>
        <v>100414231.46206117</v>
      </c>
      <c r="BN7" s="38">
        <f>VLOOKUP(B7,ENIGH_gasto_educ_entret!$A$2:$C$33,3,0)</f>
        <v>1289.4703688097934</v>
      </c>
      <c r="BO7" s="39">
        <f t="shared" si="21"/>
        <v>11.72245789827085</v>
      </c>
      <c r="BP7" s="40">
        <f t="shared" si="22"/>
        <v>1371196.6491548952</v>
      </c>
      <c r="BR7" s="41">
        <f t="shared" si="23"/>
        <v>51.119531415506728</v>
      </c>
      <c r="BS7" s="40">
        <f t="shared" si="24"/>
        <v>2551.4987031396563</v>
      </c>
      <c r="BU7" s="41">
        <f t="shared" si="25"/>
        <v>26.197484883253228</v>
      </c>
      <c r="BV7" s="40">
        <f t="shared" si="26"/>
        <v>307.09891358452302</v>
      </c>
      <c r="BX7" s="42">
        <f t="shared" si="27"/>
        <v>37.989575550843682</v>
      </c>
      <c r="BY7" s="43">
        <f t="shared" si="28"/>
        <v>1369.056878332852</v>
      </c>
    </row>
    <row r="8" spans="1:77">
      <c r="A8" s="29" t="s">
        <v>107</v>
      </c>
      <c r="B8" s="29" t="s">
        <v>107</v>
      </c>
      <c r="C8" s="30">
        <v>283025</v>
      </c>
      <c r="D8" s="30">
        <v>899931</v>
      </c>
      <c r="E8" s="30">
        <v>899931</v>
      </c>
      <c r="F8" s="31">
        <f>VLOOKUP(B8,intercensal_procesada_TP!$C$3:$U$34,4,0)</f>
        <v>16007</v>
      </c>
      <c r="G8" s="31">
        <f>VLOOKUP(B8,intercensal_procesada_TP!$C$3:$U$34,5,0)</f>
        <v>46743</v>
      </c>
      <c r="H8" s="31">
        <f t="shared" si="0"/>
        <v>62750</v>
      </c>
      <c r="I8" s="31">
        <f t="shared" si="1"/>
        <v>125500</v>
      </c>
      <c r="J8" s="32">
        <v>0.3</v>
      </c>
      <c r="K8" s="31">
        <f t="shared" si="2"/>
        <v>163150</v>
      </c>
      <c r="L8" s="31">
        <f>VLOOKUP(B8,intercensal_procesada_TP!$C$38:$Q$69,4,0)</f>
        <v>10725</v>
      </c>
      <c r="M8" s="31">
        <f>VLOOKUP(B8,intercensal_procesada_TP!$C$38:$Q$69,5,0)</f>
        <v>18</v>
      </c>
      <c r="N8" s="31">
        <f t="shared" si="3"/>
        <v>10743</v>
      </c>
      <c r="O8" s="31">
        <f t="shared" si="4"/>
        <v>21486</v>
      </c>
      <c r="P8" s="33">
        <v>0.3</v>
      </c>
      <c r="Q8" s="31">
        <f t="shared" si="5"/>
        <v>27931.8</v>
      </c>
      <c r="R8" s="34">
        <f t="shared" si="6"/>
        <v>191081.8</v>
      </c>
      <c r="S8" s="35">
        <f>VLOOKUP($B8,intercensal_procesada_TP!$C$3:$U$34,6,0)</f>
        <v>8.1901668020241097E-2</v>
      </c>
      <c r="T8" s="35">
        <f>VLOOKUP($B8,intercensal_procesada_TP!$C$3:$U$34,7,0)</f>
        <v>0.34222527644155698</v>
      </c>
      <c r="U8" s="35">
        <f>VLOOKUP($B8,intercensal_procesada_TP!$C$3:$U$34,8,0)</f>
        <v>0.44674205035297099</v>
      </c>
      <c r="V8" s="35">
        <f>VLOOKUP($B8,intercensal_procesada_TP!$C$3:$U$34,9,0)</f>
        <v>0.116511526207284</v>
      </c>
      <c r="W8" s="35">
        <f>VLOOKUP($B8,intercensal_procesada_TP!$C$3:$U$34,10,0)</f>
        <v>1.26194789779471E-2</v>
      </c>
      <c r="X8" s="35">
        <f>VLOOKUP($B8,intercensal_procesada_TP!$C$3:$U$34,11,0)</f>
        <v>8.9981387587446199E-2</v>
      </c>
      <c r="Y8" s="35">
        <f>VLOOKUP($B8,intercensal_procesada_TP!$C$3:$U$34,12,0)</f>
        <v>0.40690584686477099</v>
      </c>
      <c r="Z8" s="35">
        <f>VLOOKUP($B8,intercensal_procesada_TP!$C$3:$U$34,13,0)</f>
        <v>0.39969621119739901</v>
      </c>
      <c r="AA8" s="35">
        <f>VLOOKUP($B8,intercensal_procesada_TP!$C$3:$U$34,14,0)</f>
        <v>7.3658087842029804E-2</v>
      </c>
      <c r="AB8" s="35">
        <f>VLOOKUP($B8,intercensal_procesada_TP!$C$3:$U$34,15,0)</f>
        <v>2.97584665083542E-2</v>
      </c>
      <c r="AC8" s="35">
        <f>IF(VLOOKUP($B8,intercensal_procesada_TP!$C$38:$U$69,6,0)="NA",0,VLOOKUP($B8,intercensal_procesada_TP!$C$38:$U$69,6,0))</f>
        <v>0.15468531468531499</v>
      </c>
      <c r="AD8" s="35">
        <f>IF(VLOOKUP($B8,intercensal_procesada_TP!$C$38:$U$69,7,0)="NA",0,VLOOKUP($B8,intercensal_procesada_TP!$C$38:$U$69,7,0))</f>
        <v>0.55860139860139901</v>
      </c>
      <c r="AE8" s="35">
        <f>IF(VLOOKUP($B8,intercensal_procesada_TP!$C$38:$U$69,8,0)="NA",0,VLOOKUP($B8,intercensal_procesada_TP!$C$38:$U$69,8,0))</f>
        <v>0.26759906759906799</v>
      </c>
      <c r="AF8" s="35">
        <f>IF(VLOOKUP($B8,intercensal_procesada_TP!$C$38:$U$69,9,0)="NA",0,VLOOKUP($B8,intercensal_procesada_TP!$C$38:$U$69,9,0))</f>
        <v>1.24009324009324E-2</v>
      </c>
      <c r="AG8" s="35">
        <f>IF(VLOOKUP($B8,intercensal_procesada_TP!$C$38:$U$69,10,0)="NA",0,VLOOKUP($B8,intercensal_procesada_TP!$C$38:$U$69,10,0))</f>
        <v>6.7132867132867098E-3</v>
      </c>
      <c r="AH8" s="35">
        <f>IF(VLOOKUP($B8,intercensal_procesada_TP!$C$38:$U$69,11,0)="NA",0,VLOOKUP($B8,intercensal_procesada_TP!$C$38:$U$69,11,0))</f>
        <v>0</v>
      </c>
      <c r="AI8" s="35">
        <f>IF(VLOOKUP($B8,intercensal_procesada_TP!$C$38:$U$69,12,0)="NA",0,VLOOKUP($B8,intercensal_procesada_TP!$C$38:$U$69,12,0))</f>
        <v>0</v>
      </c>
      <c r="AJ8" s="35">
        <f>IF(VLOOKUP($B8,intercensal_procesada_TP!$C$38:$U$69,13,0)="NA",0,VLOOKUP($B8,intercensal_procesada_TP!$C$38:$U$69,13,0))</f>
        <v>1</v>
      </c>
      <c r="AK8" s="35">
        <f>IF(VLOOKUP($B8,intercensal_procesada_TP!$C$38:$U$69,14,0)="NA",0,VLOOKUP($B8,intercensal_procesada_TP!$C$38:$U$69,14,0))</f>
        <v>0</v>
      </c>
      <c r="AL8" s="35">
        <f>IF(VLOOKUP($B8,intercensal_procesada_TP!$C$38:$U$69,15,0)="NA",0,VLOOKUP($B8,intercensal_procesada_TP!$C$38:$U$69,15,0))</f>
        <v>0</v>
      </c>
      <c r="AN8" s="31">
        <f t="shared" si="7"/>
        <v>40.796682701318154</v>
      </c>
      <c r="AO8" s="31">
        <f t="shared" si="8"/>
        <v>34.445799371028833</v>
      </c>
      <c r="AP8" s="31">
        <f t="shared" si="9"/>
        <v>36.065856573705183</v>
      </c>
      <c r="AR8" s="31">
        <f t="shared" si="10"/>
        <v>27.893706293706323</v>
      </c>
      <c r="AS8" s="31">
        <f t="shared" si="11"/>
        <v>45</v>
      </c>
      <c r="AT8" s="31">
        <f t="shared" si="12"/>
        <v>27.922368053616335</v>
      </c>
      <c r="AV8" s="31">
        <f t="shared" si="13"/>
        <v>98069.075000000012</v>
      </c>
      <c r="AW8" s="31">
        <v>254</v>
      </c>
      <c r="AX8" s="31">
        <f t="shared" si="14"/>
        <v>24909545.050000004</v>
      </c>
      <c r="AZ8" s="31">
        <f t="shared" si="15"/>
        <v>12998.700000000012</v>
      </c>
      <c r="BA8" s="31">
        <v>185</v>
      </c>
      <c r="BB8" s="31">
        <f t="shared" si="16"/>
        <v>2404759.5000000023</v>
      </c>
      <c r="BD8" s="36">
        <v>1.1070764967170199</v>
      </c>
      <c r="BE8" s="31">
        <f t="shared" si="17"/>
        <v>2409252.5012303255</v>
      </c>
      <c r="BG8" s="36">
        <v>1.1070764967170199</v>
      </c>
      <c r="BH8" s="31">
        <f t="shared" si="18"/>
        <v>232588.46472719451</v>
      </c>
      <c r="BJ8" s="38">
        <v>6275.4643999999998</v>
      </c>
      <c r="BK8" s="39">
        <f t="shared" si="19"/>
        <v>35.656047727272728</v>
      </c>
      <c r="BL8" s="40">
        <f t="shared" si="20"/>
        <v>85904422.170919687</v>
      </c>
      <c r="BN8" s="38">
        <f>VLOOKUP(B8,ENIGH_gasto_educ_entret!$A$2:$C$33,3,0)</f>
        <v>1452.8354235897698</v>
      </c>
      <c r="BO8" s="39">
        <f t="shared" si="21"/>
        <v>13.207594759907</v>
      </c>
      <c r="BP8" s="40">
        <f t="shared" si="22"/>
        <v>3071934.1879457082</v>
      </c>
      <c r="BR8" s="41">
        <f t="shared" si="23"/>
        <v>38.394462171001202</v>
      </c>
      <c r="BS8" s="40">
        <f t="shared" si="24"/>
        <v>1368.9947756321862</v>
      </c>
      <c r="BU8" s="41">
        <f t="shared" si="25"/>
        <v>21.650234080535654</v>
      </c>
      <c r="BV8" s="40">
        <f t="shared" si="26"/>
        <v>285.94751819284261</v>
      </c>
      <c r="BX8" s="42">
        <f t="shared" si="27"/>
        <v>29.362192219131494</v>
      </c>
      <c r="BY8" s="43">
        <f t="shared" si="28"/>
        <v>784.77105704855489</v>
      </c>
    </row>
    <row r="9" spans="1:77" ht="14.1" customHeight="1">
      <c r="A9" s="29" t="s">
        <v>108</v>
      </c>
      <c r="B9" s="29" t="s">
        <v>109</v>
      </c>
      <c r="C9" s="30">
        <v>8918653</v>
      </c>
      <c r="D9" s="30">
        <v>20116842</v>
      </c>
      <c r="E9" s="30">
        <v>8918653</v>
      </c>
      <c r="F9" s="31">
        <f>VLOOKUP(B9,intercensal_procesada_TP!$C$3:$U$34,4,0)</f>
        <v>1208103</v>
      </c>
      <c r="G9" s="31">
        <f>VLOOKUP(B9,intercensal_procesada_TP!$C$3:$U$34,5,0)</f>
        <v>3937719</v>
      </c>
      <c r="H9" s="31">
        <f t="shared" si="0"/>
        <v>5145822</v>
      </c>
      <c r="I9" s="31">
        <f t="shared" si="1"/>
        <v>10291644</v>
      </c>
      <c r="J9" s="32">
        <v>0.3</v>
      </c>
      <c r="K9" s="31">
        <f t="shared" si="2"/>
        <v>13379137.200000001</v>
      </c>
      <c r="L9" s="31">
        <f>VLOOKUP(B9,intercensal_procesada_TP!$C$38:$Q$69,4,0)</f>
        <v>635402</v>
      </c>
      <c r="M9" s="31">
        <f>VLOOKUP(B9,intercensal_procesada_TP!$C$38:$Q$69,5,0)</f>
        <v>3314</v>
      </c>
      <c r="N9" s="31">
        <f t="shared" si="3"/>
        <v>638716</v>
      </c>
      <c r="O9" s="31">
        <f t="shared" si="4"/>
        <v>1277432</v>
      </c>
      <c r="P9" s="33">
        <v>0.3</v>
      </c>
      <c r="Q9" s="31">
        <f t="shared" si="5"/>
        <v>1660661.6</v>
      </c>
      <c r="R9" s="34">
        <f t="shared" si="6"/>
        <v>15039798.800000001</v>
      </c>
      <c r="S9" s="35">
        <f>VLOOKUP($B9,intercensal_procesada_TP!$C$3:$U$34,6,0)</f>
        <v>6.0312738235067699E-2</v>
      </c>
      <c r="T9" s="35">
        <f>VLOOKUP($B9,intercensal_procesada_TP!$C$3:$U$34,7,0)</f>
        <v>0.28328130962343401</v>
      </c>
      <c r="U9" s="35">
        <f>VLOOKUP($B9,intercensal_procesada_TP!$C$3:$U$34,8,0)</f>
        <v>0.35774433140220702</v>
      </c>
      <c r="V9" s="35">
        <f>VLOOKUP($B9,intercensal_procesada_TP!$C$3:$U$34,9,0)</f>
        <v>0.24977919929012701</v>
      </c>
      <c r="W9" s="35">
        <f>VLOOKUP($B9,intercensal_procesada_TP!$C$3:$U$34,10,0)</f>
        <v>4.88824214491645E-2</v>
      </c>
      <c r="X9" s="35">
        <f>VLOOKUP($B9,intercensal_procesada_TP!$C$3:$U$34,11,0)</f>
        <v>6.4162018671215501E-2</v>
      </c>
      <c r="Y9" s="35">
        <f>VLOOKUP($B9,intercensal_procesada_TP!$C$3:$U$34,12,0)</f>
        <v>0.226457245933496</v>
      </c>
      <c r="Z9" s="35">
        <f>VLOOKUP($B9,intercensal_procesada_TP!$C$3:$U$34,13,0)</f>
        <v>0.33298871757989801</v>
      </c>
      <c r="AA9" s="35">
        <f>VLOOKUP($B9,intercensal_procesada_TP!$C$3:$U$34,14,0)</f>
        <v>0.285405078422305</v>
      </c>
      <c r="AB9" s="35">
        <f>VLOOKUP($B9,intercensal_procesada_TP!$C$3:$U$34,15,0)</f>
        <v>9.0986939393085206E-2</v>
      </c>
      <c r="AC9" s="35">
        <f>IF(VLOOKUP($B9,intercensal_procesada_TP!$C$38:$U$69,6,0)="NA",0,VLOOKUP($B9,intercensal_procesada_TP!$C$38:$U$69,6,0))</f>
        <v>0.28546180213471201</v>
      </c>
      <c r="AD9" s="35">
        <f>IF(VLOOKUP($B9,intercensal_procesada_TP!$C$38:$U$69,7,0)="NA",0,VLOOKUP($B9,intercensal_procesada_TP!$C$38:$U$69,7,0))</f>
        <v>0.50742049914857101</v>
      </c>
      <c r="AE9" s="35">
        <f>IF(VLOOKUP($B9,intercensal_procesada_TP!$C$38:$U$69,8,0)="NA",0,VLOOKUP($B9,intercensal_procesada_TP!$C$38:$U$69,8,0))</f>
        <v>0.16531738962105899</v>
      </c>
      <c r="AF9" s="35">
        <f>IF(VLOOKUP($B9,intercensal_procesada_TP!$C$38:$U$69,9,0)="NA",0,VLOOKUP($B9,intercensal_procesada_TP!$C$38:$U$69,9,0))</f>
        <v>3.8268686595257798E-2</v>
      </c>
      <c r="AG9" s="35">
        <f>IF(VLOOKUP($B9,intercensal_procesada_TP!$C$38:$U$69,10,0)="NA",0,VLOOKUP($B9,intercensal_procesada_TP!$C$38:$U$69,10,0))</f>
        <v>3.5316225004013201E-3</v>
      </c>
      <c r="AH9" s="35">
        <f>IF(VLOOKUP($B9,intercensal_procesada_TP!$C$38:$U$69,11,0)="NA",0,VLOOKUP($B9,intercensal_procesada_TP!$C$38:$U$69,11,0))</f>
        <v>0.101991550995775</v>
      </c>
      <c r="AI9" s="35">
        <f>IF(VLOOKUP($B9,intercensal_procesada_TP!$C$38:$U$69,12,0)="NA",0,VLOOKUP($B9,intercensal_procesada_TP!$C$38:$U$69,12,0))</f>
        <v>0.34490042245021102</v>
      </c>
      <c r="AJ9" s="35">
        <f>IF(VLOOKUP($B9,intercensal_procesada_TP!$C$38:$U$69,13,0)="NA",0,VLOOKUP($B9,intercensal_procesada_TP!$C$38:$U$69,13,0))</f>
        <v>0.25859987929993999</v>
      </c>
      <c r="AK9" s="35">
        <f>IF(VLOOKUP($B9,intercensal_procesada_TP!$C$38:$U$69,14,0)="NA",0,VLOOKUP($B9,intercensal_procesada_TP!$C$38:$U$69,14,0))</f>
        <v>0.24140012070006001</v>
      </c>
      <c r="AL9" s="35">
        <f>IF(VLOOKUP($B9,intercensal_procesada_TP!$C$38:$U$69,15,0)="NA",0,VLOOKUP($B9,intercensal_procesada_TP!$C$38:$U$69,15,0))</f>
        <v>5.3108026554013303E-2</v>
      </c>
      <c r="AN9" s="31">
        <f t="shared" si="7"/>
        <v>52.737161069875697</v>
      </c>
      <c r="AO9" s="31">
        <f t="shared" si="8"/>
        <v>46.247452522640636</v>
      </c>
      <c r="AP9" s="31">
        <f t="shared" si="9"/>
        <v>47.771064564611834</v>
      </c>
      <c r="AR9" s="31">
        <f t="shared" si="10"/>
        <v>24.97113244843424</v>
      </c>
      <c r="AS9" s="31">
        <f t="shared" si="11"/>
        <v>49.854405552202756</v>
      </c>
      <c r="AT9" s="31">
        <f t="shared" si="12"/>
        <v>25.100240169339759</v>
      </c>
      <c r="AV9" s="31">
        <f t="shared" si="13"/>
        <v>10652260.449999999</v>
      </c>
      <c r="AW9" s="31">
        <v>254</v>
      </c>
      <c r="AX9" s="31">
        <f t="shared" si="14"/>
        <v>2705674154.2999997</v>
      </c>
      <c r="AZ9" s="31">
        <f t="shared" si="15"/>
        <v>694716.75000000058</v>
      </c>
      <c r="BA9" s="31">
        <v>185</v>
      </c>
      <c r="BB9" s="31">
        <f t="shared" si="16"/>
        <v>128522598.7500001</v>
      </c>
      <c r="BD9" s="36">
        <v>1.47021418667982</v>
      </c>
      <c r="BE9" s="31">
        <f t="shared" si="17"/>
        <v>865347636.69904041</v>
      </c>
      <c r="BG9" s="36">
        <v>1.47021418667982</v>
      </c>
      <c r="BH9" s="31">
        <f t="shared" si="18"/>
        <v>41104996.665611103</v>
      </c>
      <c r="BJ9" s="38">
        <v>7253.04269999999</v>
      </c>
      <c r="BK9" s="39">
        <f t="shared" si="19"/>
        <v>41.210469886363576</v>
      </c>
      <c r="BL9" s="40">
        <f t="shared" si="20"/>
        <v>35661382723.421692</v>
      </c>
      <c r="BN9" s="38">
        <f>VLOOKUP(B9,ENIGH_gasto_educ_entret!$A$2:$C$33,3,0)</f>
        <v>1532.2444742212999</v>
      </c>
      <c r="BO9" s="39">
        <f t="shared" si="21"/>
        <v>13.929495220193635</v>
      </c>
      <c r="BP9" s="40">
        <f t="shared" si="22"/>
        <v>572571854.57970512</v>
      </c>
      <c r="BR9" s="41">
        <f t="shared" si="23"/>
        <v>168.16509329297446</v>
      </c>
      <c r="BS9" s="40">
        <f t="shared" si="24"/>
        <v>6930.1625130876455</v>
      </c>
      <c r="BU9" s="41">
        <f t="shared" si="25"/>
        <v>64.355670854669526</v>
      </c>
      <c r="BV9" s="40">
        <f t="shared" si="26"/>
        <v>896.44200956247391</v>
      </c>
      <c r="BX9" s="42">
        <f t="shared" si="27"/>
        <v>113.22732831062919</v>
      </c>
      <c r="BY9" s="43">
        <f t="shared" si="28"/>
        <v>3737.0119184118539</v>
      </c>
    </row>
    <row r="10" spans="1:77" ht="14.1" customHeight="1">
      <c r="A10" s="29" t="s">
        <v>110</v>
      </c>
      <c r="B10" s="29" t="s">
        <v>111</v>
      </c>
      <c r="C10" s="30">
        <v>598710</v>
      </c>
      <c r="D10" s="30">
        <v>684156</v>
      </c>
      <c r="E10" s="30">
        <v>5217908</v>
      </c>
      <c r="F10" s="31">
        <f>VLOOKUP(B10,intercensal_procesada_TP!$C$3:$U$34,4,0)</f>
        <v>55308</v>
      </c>
      <c r="G10" s="31">
        <f>VLOOKUP(B10,intercensal_procesada_TP!$C$3:$U$34,5,0)</f>
        <v>142062</v>
      </c>
      <c r="H10" s="31">
        <f t="shared" si="0"/>
        <v>197370</v>
      </c>
      <c r="I10" s="31">
        <f t="shared" si="1"/>
        <v>394740</v>
      </c>
      <c r="J10" s="32">
        <v>0.3</v>
      </c>
      <c r="K10" s="31">
        <f t="shared" si="2"/>
        <v>513162</v>
      </c>
      <c r="L10" s="31">
        <f>VLOOKUP(B10,intercensal_procesada_TP!$C$38:$Q$69,4,0)</f>
        <v>30266</v>
      </c>
      <c r="M10" s="31">
        <f>VLOOKUP(B10,intercensal_procesada_TP!$C$38:$Q$69,5,0)</f>
        <v>205</v>
      </c>
      <c r="N10" s="31">
        <f t="shared" si="3"/>
        <v>30471</v>
      </c>
      <c r="O10" s="31">
        <f t="shared" si="4"/>
        <v>60942</v>
      </c>
      <c r="P10" s="33">
        <v>0.3</v>
      </c>
      <c r="Q10" s="31">
        <f t="shared" si="5"/>
        <v>79224.600000000006</v>
      </c>
      <c r="R10" s="34">
        <f t="shared" si="6"/>
        <v>592386.6</v>
      </c>
      <c r="S10" s="35">
        <f>VLOOKUP($B10,intercensal_procesada_TP!$C$3:$U$34,6,0)</f>
        <v>0.13211470311709</v>
      </c>
      <c r="T10" s="35">
        <f>VLOOKUP($B10,intercensal_procesada_TP!$C$3:$U$34,7,0)</f>
        <v>0.43635640413683402</v>
      </c>
      <c r="U10" s="35">
        <f>VLOOKUP($B10,intercensal_procesada_TP!$C$3:$U$34,8,0)</f>
        <v>0.356747667606856</v>
      </c>
      <c r="V10" s="35">
        <f>VLOOKUP($B10,intercensal_procesada_TP!$C$3:$U$34,9,0)</f>
        <v>6.91581688001736E-2</v>
      </c>
      <c r="W10" s="35">
        <f>VLOOKUP($B10,intercensal_procesada_TP!$C$3:$U$34,10,0)</f>
        <v>5.6230563390467902E-3</v>
      </c>
      <c r="X10" s="35">
        <f>VLOOKUP($B10,intercensal_procesada_TP!$C$3:$U$34,11,0)</f>
        <v>0.10914248708310501</v>
      </c>
      <c r="Y10" s="35">
        <f>VLOOKUP($B10,intercensal_procesada_TP!$C$3:$U$34,12,0)</f>
        <v>0.39111796257971898</v>
      </c>
      <c r="Z10" s="35">
        <f>VLOOKUP($B10,intercensal_procesada_TP!$C$3:$U$34,13,0)</f>
        <v>0.37674395686390399</v>
      </c>
      <c r="AA10" s="35">
        <f>VLOOKUP($B10,intercensal_procesada_TP!$C$3:$U$34,14,0)</f>
        <v>8.8869648463346995E-2</v>
      </c>
      <c r="AB10" s="35">
        <f>VLOOKUP($B10,intercensal_procesada_TP!$C$3:$U$34,15,0)</f>
        <v>3.4125945009925197E-2</v>
      </c>
      <c r="AC10" s="35">
        <f>IF(VLOOKUP($B10,intercensal_procesada_TP!$C$38:$U$69,6,0)="NA",0,VLOOKUP($B10,intercensal_procesada_TP!$C$38:$U$69,6,0))</f>
        <v>0.28764950769840703</v>
      </c>
      <c r="AD10" s="35">
        <f>IF(VLOOKUP($B10,intercensal_procesada_TP!$C$38:$U$69,7,0)="NA",0,VLOOKUP($B10,intercensal_procesada_TP!$C$38:$U$69,7,0))</f>
        <v>0.52084847683869695</v>
      </c>
      <c r="AE10" s="35">
        <f>IF(VLOOKUP($B10,intercensal_procesada_TP!$C$38:$U$69,8,0)="NA",0,VLOOKUP($B10,intercensal_procesada_TP!$C$38:$U$69,8,0))</f>
        <v>0.17504790854424099</v>
      </c>
      <c r="AF10" s="35">
        <f>IF(VLOOKUP($B10,intercensal_procesada_TP!$C$38:$U$69,9,0)="NA",0,VLOOKUP($B10,intercensal_procesada_TP!$C$38:$U$69,9,0))</f>
        <v>1.35465538888522E-2</v>
      </c>
      <c r="AG10" s="35">
        <f>IF(VLOOKUP($B10,intercensal_procesada_TP!$C$38:$U$69,10,0)="NA",0,VLOOKUP($B10,intercensal_procesada_TP!$C$38:$U$69,10,0))</f>
        <v>2.9075530298024199E-3</v>
      </c>
      <c r="AH10" s="35">
        <f>IF(VLOOKUP($B10,intercensal_procesada_TP!$C$38:$U$69,11,0)="NA",0,VLOOKUP($B10,intercensal_procesada_TP!$C$38:$U$69,11,0))</f>
        <v>0.13658536585365899</v>
      </c>
      <c r="AI10" s="35">
        <f>IF(VLOOKUP($B10,intercensal_procesada_TP!$C$38:$U$69,12,0)="NA",0,VLOOKUP($B10,intercensal_procesada_TP!$C$38:$U$69,12,0))</f>
        <v>0.33170731707317103</v>
      </c>
      <c r="AJ10" s="35">
        <f>IF(VLOOKUP($B10,intercensal_procesada_TP!$C$38:$U$69,13,0)="NA",0,VLOOKUP($B10,intercensal_procesada_TP!$C$38:$U$69,13,0))</f>
        <v>0.47804878048780503</v>
      </c>
      <c r="AK10" s="35">
        <f>IF(VLOOKUP($B10,intercensal_procesada_TP!$C$38:$U$69,14,0)="NA",0,VLOOKUP($B10,intercensal_procesada_TP!$C$38:$U$69,14,0))</f>
        <v>5.3658536585365901E-2</v>
      </c>
      <c r="AL10" s="35">
        <f>IF(VLOOKUP($B10,intercensal_procesada_TP!$C$38:$U$69,15,0)="NA",0,VLOOKUP($B10,intercensal_procesada_TP!$C$38:$U$69,15,0))</f>
        <v>0</v>
      </c>
      <c r="AN10" s="31">
        <f t="shared" si="7"/>
        <v>33.930218051638107</v>
      </c>
      <c r="AO10" s="31">
        <f t="shared" si="8"/>
        <v>34.570469231743871</v>
      </c>
      <c r="AP10" s="31">
        <f t="shared" si="9"/>
        <v>34.391054871561018</v>
      </c>
      <c r="AR10" s="31">
        <f t="shared" si="10"/>
        <v>23.408940725566641</v>
      </c>
      <c r="AS10" s="31">
        <f t="shared" si="11"/>
        <v>34.829268292682947</v>
      </c>
      <c r="AT10" s="31">
        <f t="shared" si="12"/>
        <v>23.485773358275079</v>
      </c>
      <c r="AV10" s="31">
        <f t="shared" si="13"/>
        <v>294136.37499999994</v>
      </c>
      <c r="AW10" s="31">
        <v>254</v>
      </c>
      <c r="AX10" s="31">
        <f t="shared" si="14"/>
        <v>74710639.249999985</v>
      </c>
      <c r="AZ10" s="31">
        <f t="shared" si="15"/>
        <v>31010.85</v>
      </c>
      <c r="BA10" s="31">
        <v>185</v>
      </c>
      <c r="BB10" s="31">
        <f t="shared" si="16"/>
        <v>5737007.25</v>
      </c>
      <c r="BD10" s="36">
        <v>1.1321764819222</v>
      </c>
      <c r="BE10" s="31">
        <f t="shared" si="17"/>
        <v>8722129.1167062148</v>
      </c>
      <c r="BG10" s="36">
        <v>1.1321764819222</v>
      </c>
      <c r="BH10" s="31">
        <f t="shared" si="18"/>
        <v>669769.64031236898</v>
      </c>
      <c r="BJ10" s="38">
        <v>6253.7825000000003</v>
      </c>
      <c r="BK10" s="39">
        <f t="shared" si="19"/>
        <v>35.532855113636366</v>
      </c>
      <c r="BL10" s="40">
        <f t="shared" si="20"/>
        <v>309922150.18635106</v>
      </c>
      <c r="BN10" s="38">
        <f>VLOOKUP(B10,ENIGH_gasto_educ_entret!$A$2:$C$33,3,0)</f>
        <v>1285.0588638371667</v>
      </c>
      <c r="BO10" s="39">
        <f t="shared" si="21"/>
        <v>11.682353307610606</v>
      </c>
      <c r="BP10" s="40">
        <f t="shared" si="22"/>
        <v>7824485.5728403702</v>
      </c>
      <c r="BR10" s="41">
        <f t="shared" si="23"/>
        <v>44.191767323839564</v>
      </c>
      <c r="BS10" s="40">
        <f t="shared" si="24"/>
        <v>1570.259665533521</v>
      </c>
      <c r="BU10" s="41">
        <f t="shared" si="25"/>
        <v>21.980559886855339</v>
      </c>
      <c r="BV10" s="40">
        <f t="shared" si="26"/>
        <v>256.78466649733747</v>
      </c>
      <c r="BX10" s="42">
        <f t="shared" si="27"/>
        <v>32.29032612488205</v>
      </c>
      <c r="BY10" s="43">
        <f t="shared" si="28"/>
        <v>866.45977029232756</v>
      </c>
    </row>
    <row r="11" spans="1:77">
      <c r="A11" s="29" t="s">
        <v>112</v>
      </c>
      <c r="B11" s="29" t="s">
        <v>113</v>
      </c>
      <c r="C11" s="30">
        <v>1391180</v>
      </c>
      <c r="D11" s="30">
        <v>1332131</v>
      </c>
      <c r="E11" s="30">
        <v>3556574</v>
      </c>
      <c r="F11" s="31">
        <f>VLOOKUP(B11,intercensal_procesada_TP!$C$3:$U$34,4,0)</f>
        <v>47512</v>
      </c>
      <c r="G11" s="31">
        <f>VLOOKUP(B11,intercensal_procesada_TP!$C$3:$U$34,5,0)</f>
        <v>261360</v>
      </c>
      <c r="H11" s="31">
        <f t="shared" si="0"/>
        <v>308872</v>
      </c>
      <c r="I11" s="31">
        <f t="shared" si="1"/>
        <v>617744</v>
      </c>
      <c r="J11" s="32">
        <v>0.3</v>
      </c>
      <c r="K11" s="31">
        <f t="shared" si="2"/>
        <v>803067.20000000007</v>
      </c>
      <c r="L11" s="31">
        <f>VLOOKUP(B11,intercensal_procesada_TP!$C$38:$Q$69,4,0)</f>
        <v>27564</v>
      </c>
      <c r="M11" s="31">
        <f>VLOOKUP(B11,intercensal_procesada_TP!$C$38:$Q$69,5,0)</f>
        <v>291</v>
      </c>
      <c r="N11" s="31">
        <f t="shared" si="3"/>
        <v>27855</v>
      </c>
      <c r="O11" s="31">
        <f t="shared" si="4"/>
        <v>55710</v>
      </c>
      <c r="P11" s="33">
        <v>0.3</v>
      </c>
      <c r="Q11" s="31">
        <f t="shared" si="5"/>
        <v>72423</v>
      </c>
      <c r="R11" s="34">
        <f t="shared" si="6"/>
        <v>875490.20000000007</v>
      </c>
      <c r="S11" s="35">
        <f>VLOOKUP($B11,intercensal_procesada_TP!$C$3:$U$34,6,0)</f>
        <v>6.9014143795251698E-2</v>
      </c>
      <c r="T11" s="35">
        <f>VLOOKUP($B11,intercensal_procesada_TP!$C$3:$U$34,7,0)</f>
        <v>0.37853594881293101</v>
      </c>
      <c r="U11" s="35">
        <f>VLOOKUP($B11,intercensal_procesada_TP!$C$3:$U$34,8,0)</f>
        <v>0.41770500084189299</v>
      </c>
      <c r="V11" s="35">
        <f>VLOOKUP($B11,intercensal_procesada_TP!$C$3:$U$34,9,0)</f>
        <v>0.125694561373969</v>
      </c>
      <c r="W11" s="35">
        <f>VLOOKUP($B11,intercensal_procesada_TP!$C$3:$U$34,10,0)</f>
        <v>9.05034517595555E-3</v>
      </c>
      <c r="X11" s="35">
        <f>VLOOKUP($B11,intercensal_procesada_TP!$C$3:$U$34,11,0)</f>
        <v>9.73714416896235E-2</v>
      </c>
      <c r="Y11" s="35">
        <f>VLOOKUP($B11,intercensal_procesada_TP!$C$3:$U$34,12,0)</f>
        <v>0.36838077747168702</v>
      </c>
      <c r="Z11" s="35">
        <f>VLOOKUP($B11,intercensal_procesada_TP!$C$3:$U$34,13,0)</f>
        <v>0.42869987756351402</v>
      </c>
      <c r="AA11" s="35">
        <f>VLOOKUP($B11,intercensal_procesada_TP!$C$3:$U$34,14,0)</f>
        <v>9.7930058157330899E-2</v>
      </c>
      <c r="AB11" s="35">
        <f>VLOOKUP($B11,intercensal_procesada_TP!$C$3:$U$34,15,0)</f>
        <v>7.6178451178451198E-3</v>
      </c>
      <c r="AC11" s="35">
        <f>IF(VLOOKUP($B11,intercensal_procesada_TP!$C$38:$U$69,6,0)="NA",0,VLOOKUP($B11,intercensal_procesada_TP!$C$38:$U$69,6,0))</f>
        <v>0.29640110288782501</v>
      </c>
      <c r="AD11" s="35">
        <f>IF(VLOOKUP($B11,intercensal_procesada_TP!$C$38:$U$69,7,0)="NA",0,VLOOKUP($B11,intercensal_procesada_TP!$C$38:$U$69,7,0))</f>
        <v>0.491692062109999</v>
      </c>
      <c r="AE11" s="35">
        <f>IF(VLOOKUP($B11,intercensal_procesada_TP!$C$38:$U$69,8,0)="NA",0,VLOOKUP($B11,intercensal_procesada_TP!$C$38:$U$69,8,0))</f>
        <v>0.17874764185169101</v>
      </c>
      <c r="AF11" s="35">
        <f>IF(VLOOKUP($B11,intercensal_procesada_TP!$C$38:$U$69,9,0)="NA",0,VLOOKUP($B11,intercensal_procesada_TP!$C$38:$U$69,9,0))</f>
        <v>3.1562908141053503E-2</v>
      </c>
      <c r="AG11" s="35">
        <f>IF(VLOOKUP($B11,intercensal_procesada_TP!$C$38:$U$69,10,0)="NA",0,VLOOKUP($B11,intercensal_procesada_TP!$C$38:$U$69,10,0))</f>
        <v>1.5962850094325899E-3</v>
      </c>
      <c r="AH11" s="35">
        <f>IF(VLOOKUP($B11,intercensal_procesada_TP!$C$38:$U$69,11,0)="NA",0,VLOOKUP($B11,intercensal_procesada_TP!$C$38:$U$69,11,0))</f>
        <v>0</v>
      </c>
      <c r="AI11" s="35">
        <f>IF(VLOOKUP($B11,intercensal_procesada_TP!$C$38:$U$69,12,0)="NA",0,VLOOKUP($B11,intercensal_procesada_TP!$C$38:$U$69,12,0))</f>
        <v>0.26116838487972499</v>
      </c>
      <c r="AJ11" s="35">
        <f>IF(VLOOKUP($B11,intercensal_procesada_TP!$C$38:$U$69,13,0)="NA",0,VLOOKUP($B11,intercensal_procesada_TP!$C$38:$U$69,13,0))</f>
        <v>0.49828178694158098</v>
      </c>
      <c r="AK11" s="35">
        <f>IF(VLOOKUP($B11,intercensal_procesada_TP!$C$38:$U$69,14,0)="NA",0,VLOOKUP($B11,intercensal_procesada_TP!$C$38:$U$69,14,0))</f>
        <v>0.240549828178694</v>
      </c>
      <c r="AL11" s="35">
        <f>IF(VLOOKUP($B11,intercensal_procesada_TP!$C$38:$U$69,15,0)="NA",0,VLOOKUP($B11,intercensal_procesada_TP!$C$38:$U$69,15,0))</f>
        <v>0</v>
      </c>
      <c r="AN11" s="31">
        <f t="shared" si="7"/>
        <v>40.501452264691061</v>
      </c>
      <c r="AO11" s="31">
        <f t="shared" si="8"/>
        <v>37.124053030303045</v>
      </c>
      <c r="AP11" s="31">
        <f t="shared" si="9"/>
        <v>37.64357889352226</v>
      </c>
      <c r="AR11" s="31">
        <f t="shared" si="10"/>
        <v>24.409828036569465</v>
      </c>
      <c r="AS11" s="31">
        <f t="shared" si="11"/>
        <v>49.948453608247419</v>
      </c>
      <c r="AT11" s="31">
        <f t="shared" si="12"/>
        <v>24.676628971459365</v>
      </c>
      <c r="AV11" s="31">
        <f t="shared" si="13"/>
        <v>503838.72500000038</v>
      </c>
      <c r="AW11" s="31">
        <v>254</v>
      </c>
      <c r="AX11" s="31">
        <f t="shared" si="14"/>
        <v>127975036.1500001</v>
      </c>
      <c r="AZ11" s="31">
        <f t="shared" si="15"/>
        <v>29785.925000000028</v>
      </c>
      <c r="BA11" s="31">
        <v>185</v>
      </c>
      <c r="BB11" s="31">
        <f t="shared" si="16"/>
        <v>5510396.1250000056</v>
      </c>
      <c r="BD11" s="36">
        <v>1.1918466427866401</v>
      </c>
      <c r="BE11" s="31">
        <f t="shared" si="17"/>
        <v>20599614.215863138</v>
      </c>
      <c r="BG11" s="36">
        <v>1.1918466427866401</v>
      </c>
      <c r="BH11" s="31">
        <f t="shared" si="18"/>
        <v>886985.75727331173</v>
      </c>
      <c r="BJ11" s="38">
        <v>7907.9026999999996</v>
      </c>
      <c r="BK11" s="39">
        <f t="shared" si="19"/>
        <v>44.931265340909086</v>
      </c>
      <c r="BL11" s="40">
        <f t="shared" si="20"/>
        <v>925566732.25330949</v>
      </c>
      <c r="BN11" s="38">
        <f>VLOOKUP(B11,ENIGH_gasto_educ_entret!$A$2:$C$33,3,0)</f>
        <v>1131.2873957421168</v>
      </c>
      <c r="BO11" s="39">
        <f t="shared" si="21"/>
        <v>10.284430870382881</v>
      </c>
      <c r="BP11" s="40">
        <f t="shared" si="22"/>
        <v>9122143.7036915831</v>
      </c>
      <c r="BR11" s="41">
        <f t="shared" si="23"/>
        <v>66.693045066769201</v>
      </c>
      <c r="BS11" s="40">
        <f t="shared" si="24"/>
        <v>2996.6029042882146</v>
      </c>
      <c r="BU11" s="41">
        <f t="shared" si="25"/>
        <v>31.842963822412916</v>
      </c>
      <c r="BV11" s="40">
        <f t="shared" si="26"/>
        <v>327.48676013970862</v>
      </c>
      <c r="BX11" s="42">
        <f t="shared" si="27"/>
        <v>48.516184032027269</v>
      </c>
      <c r="BY11" s="43">
        <f t="shared" si="28"/>
        <v>1604.4640195150134</v>
      </c>
    </row>
    <row r="12" spans="1:77">
      <c r="A12" s="29" t="s">
        <v>114</v>
      </c>
      <c r="B12" s="29" t="s">
        <v>115</v>
      </c>
      <c r="C12" s="30">
        <v>807537</v>
      </c>
      <c r="D12" s="30">
        <v>823128</v>
      </c>
      <c r="E12" s="30">
        <v>2954915</v>
      </c>
      <c r="F12" s="31">
        <f>VLOOKUP(B12,intercensal_procesada_TP!$C$3:$U$34,4,0)</f>
        <v>36619</v>
      </c>
      <c r="G12" s="31">
        <f>VLOOKUP(B12,intercensal_procesada_TP!$C$3:$U$34,5,0)</f>
        <v>169397</v>
      </c>
      <c r="H12" s="31">
        <f t="shared" si="0"/>
        <v>206016</v>
      </c>
      <c r="I12" s="31">
        <f t="shared" si="1"/>
        <v>412032</v>
      </c>
      <c r="J12" s="32">
        <v>0.3</v>
      </c>
      <c r="K12" s="31">
        <f t="shared" si="2"/>
        <v>535641.59999999998</v>
      </c>
      <c r="L12" s="31">
        <f>VLOOKUP(B12,intercensal_procesada_TP!$C$38:$Q$69,4,0)</f>
        <v>29362</v>
      </c>
      <c r="M12" s="31">
        <f>VLOOKUP(B12,intercensal_procesada_TP!$C$38:$Q$69,5,0)</f>
        <v>84</v>
      </c>
      <c r="N12" s="31">
        <f t="shared" si="3"/>
        <v>29446</v>
      </c>
      <c r="O12" s="31">
        <f t="shared" si="4"/>
        <v>58892</v>
      </c>
      <c r="P12" s="33">
        <v>0.3</v>
      </c>
      <c r="Q12" s="31">
        <f t="shared" si="5"/>
        <v>76559.600000000006</v>
      </c>
      <c r="R12" s="34">
        <f t="shared" si="6"/>
        <v>612201.19999999995</v>
      </c>
      <c r="S12" s="35">
        <f>VLOOKUP($B12,intercensal_procesada_TP!$C$3:$U$34,6,0)</f>
        <v>0.119910429012261</v>
      </c>
      <c r="T12" s="35">
        <f>VLOOKUP($B12,intercensal_procesada_TP!$C$3:$U$34,7,0)</f>
        <v>0.462956388759933</v>
      </c>
      <c r="U12" s="35">
        <f>VLOOKUP($B12,intercensal_procesada_TP!$C$3:$U$34,8,0)</f>
        <v>0.36431906933559099</v>
      </c>
      <c r="V12" s="35">
        <f>VLOOKUP($B12,intercensal_procesada_TP!$C$3:$U$34,9,0)</f>
        <v>4.74343919823043E-2</v>
      </c>
      <c r="W12" s="35">
        <f>VLOOKUP($B12,intercensal_procesada_TP!$C$3:$U$34,10,0)</f>
        <v>5.3797209099101604E-3</v>
      </c>
      <c r="X12" s="35">
        <f>VLOOKUP($B12,intercensal_procesada_TP!$C$3:$U$34,11,0)</f>
        <v>0.104807050892283</v>
      </c>
      <c r="Y12" s="35">
        <f>VLOOKUP($B12,intercensal_procesada_TP!$C$3:$U$34,12,0)</f>
        <v>0.33556084228174099</v>
      </c>
      <c r="Z12" s="35">
        <f>VLOOKUP($B12,intercensal_procesada_TP!$C$3:$U$34,13,0)</f>
        <v>0.44852624308576899</v>
      </c>
      <c r="AA12" s="35">
        <f>VLOOKUP($B12,intercensal_procesada_TP!$C$3:$U$34,14,0)</f>
        <v>0.10352603647054</v>
      </c>
      <c r="AB12" s="35">
        <f>VLOOKUP($B12,intercensal_procesada_TP!$C$3:$U$34,15,0)</f>
        <v>7.5798272696682902E-3</v>
      </c>
      <c r="AC12" s="35">
        <f>IF(VLOOKUP($B12,intercensal_procesada_TP!$C$38:$U$69,6,0)="NA",0,VLOOKUP($B12,intercensal_procesada_TP!$C$38:$U$69,6,0))</f>
        <v>0.28349567468156101</v>
      </c>
      <c r="AD12" s="35">
        <f>IF(VLOOKUP($B12,intercensal_procesada_TP!$C$38:$U$69,7,0)="NA",0,VLOOKUP($B12,intercensal_procesada_TP!$C$38:$U$69,7,0))</f>
        <v>0.527688849533411</v>
      </c>
      <c r="AE12" s="35">
        <f>IF(VLOOKUP($B12,intercensal_procesada_TP!$C$38:$U$69,8,0)="NA",0,VLOOKUP($B12,intercensal_procesada_TP!$C$38:$U$69,8,0))</f>
        <v>0.176043866221647</v>
      </c>
      <c r="AF12" s="35">
        <f>IF(VLOOKUP($B12,intercensal_procesada_TP!$C$38:$U$69,9,0)="NA",0,VLOOKUP($B12,intercensal_procesada_TP!$C$38:$U$69,9,0))</f>
        <v>1.18861113003201E-2</v>
      </c>
      <c r="AG12" s="35">
        <f>IF(VLOOKUP($B12,intercensal_procesada_TP!$C$38:$U$69,10,0)="NA",0,VLOOKUP($B12,intercensal_procesada_TP!$C$38:$U$69,10,0))</f>
        <v>8.8549826306109903E-4</v>
      </c>
      <c r="AH12" s="35">
        <f>IF(VLOOKUP($B12,intercensal_procesada_TP!$C$38:$U$69,11,0)="NA",0,VLOOKUP($B12,intercensal_procesada_TP!$C$38:$U$69,11,0))</f>
        <v>2.3809523809523801E-2</v>
      </c>
      <c r="AI12" s="35">
        <f>IF(VLOOKUP($B12,intercensal_procesada_TP!$C$38:$U$69,12,0)="NA",0,VLOOKUP($B12,intercensal_procesada_TP!$C$38:$U$69,12,0))</f>
        <v>0.40476190476190499</v>
      </c>
      <c r="AJ12" s="35">
        <f>IF(VLOOKUP($B12,intercensal_procesada_TP!$C$38:$U$69,13,0)="NA",0,VLOOKUP($B12,intercensal_procesada_TP!$C$38:$U$69,13,0))</f>
        <v>0.57142857142857095</v>
      </c>
      <c r="AK12" s="35">
        <f>IF(VLOOKUP($B12,intercensal_procesada_TP!$C$38:$U$69,14,0)="NA",0,VLOOKUP($B12,intercensal_procesada_TP!$C$38:$U$69,14,0))</f>
        <v>0</v>
      </c>
      <c r="AL12" s="35">
        <f>IF(VLOOKUP($B12,intercensal_procesada_TP!$C$38:$U$69,15,0)="NA",0,VLOOKUP($B12,intercensal_procesada_TP!$C$38:$U$69,15,0))</f>
        <v>0</v>
      </c>
      <c r="AN12" s="31">
        <f t="shared" si="7"/>
        <v>32.786258499685957</v>
      </c>
      <c r="AO12" s="31">
        <f t="shared" si="8"/>
        <v>37.837196054239499</v>
      </c>
      <c r="AP12" s="31">
        <f t="shared" si="9"/>
        <v>36.939400337837881</v>
      </c>
      <c r="AR12" s="31">
        <f t="shared" si="10"/>
        <v>23.123765411075542</v>
      </c>
      <c r="AS12" s="31">
        <f t="shared" si="11"/>
        <v>34.999999999999986</v>
      </c>
      <c r="AT12" s="31">
        <f t="shared" si="12"/>
        <v>23.157644501799908</v>
      </c>
      <c r="AV12" s="31">
        <f t="shared" si="13"/>
        <v>329771.32500000036</v>
      </c>
      <c r="AW12" s="31">
        <v>254</v>
      </c>
      <c r="AX12" s="31">
        <f t="shared" si="14"/>
        <v>83761916.550000086</v>
      </c>
      <c r="AZ12" s="31">
        <f t="shared" si="15"/>
        <v>29549.000000000007</v>
      </c>
      <c r="BA12" s="31">
        <v>185</v>
      </c>
      <c r="BB12" s="31">
        <f t="shared" si="16"/>
        <v>5466565.0000000009</v>
      </c>
      <c r="BD12" s="36">
        <v>1.37314942532752</v>
      </c>
      <c r="BE12" s="31">
        <f t="shared" si="17"/>
        <v>22762061.031711236</v>
      </c>
      <c r="BG12" s="36">
        <v>1.37314942532752</v>
      </c>
      <c r="BH12" s="31">
        <f t="shared" si="18"/>
        <v>1485523.3892545938</v>
      </c>
      <c r="BJ12" s="38">
        <v>7950.4267</v>
      </c>
      <c r="BK12" s="39">
        <f t="shared" si="19"/>
        <v>45.172878977272724</v>
      </c>
      <c r="BL12" s="40">
        <f t="shared" si="20"/>
        <v>1028227828.2587872</v>
      </c>
      <c r="BN12" s="38">
        <f>VLOOKUP(B12,ENIGH_gasto_educ_entret!$A$2:$C$33,3,0)</f>
        <v>1724.1845296103331</v>
      </c>
      <c r="BO12" s="39">
        <f t="shared" si="21"/>
        <v>15.674404814639392</v>
      </c>
      <c r="BP12" s="40">
        <f t="shared" si="22"/>
        <v>23284694.964791629</v>
      </c>
      <c r="BR12" s="41">
        <f t="shared" si="23"/>
        <v>110.48686039779064</v>
      </c>
      <c r="BS12" s="40">
        <f t="shared" si="24"/>
        <v>4991.0095733282233</v>
      </c>
      <c r="BU12" s="41">
        <f t="shared" si="25"/>
        <v>50.4490725142496</v>
      </c>
      <c r="BV12" s="40">
        <f t="shared" si="26"/>
        <v>790.75918511144573</v>
      </c>
      <c r="BX12" s="42">
        <f t="shared" si="27"/>
        <v>78.465745844779306</v>
      </c>
      <c r="BY12" s="43">
        <f t="shared" si="28"/>
        <v>2750.8088002199402</v>
      </c>
    </row>
    <row r="13" spans="1:77">
      <c r="A13" s="29" t="s">
        <v>116</v>
      </c>
      <c r="B13" s="29" t="s">
        <v>117</v>
      </c>
      <c r="C13" s="30">
        <v>150673</v>
      </c>
      <c r="D13" s="30">
        <v>334240</v>
      </c>
      <c r="E13" s="30">
        <v>711235</v>
      </c>
      <c r="F13" s="31">
        <f>VLOOKUP(B13,intercensal_procesada_TP!$C$3:$U$34,4,0)</f>
        <v>17603</v>
      </c>
      <c r="G13" s="31">
        <f>VLOOKUP(B13,intercensal_procesada_TP!$C$3:$U$34,5,0)</f>
        <v>48575</v>
      </c>
      <c r="H13" s="31">
        <f t="shared" si="0"/>
        <v>66178</v>
      </c>
      <c r="I13" s="31">
        <f t="shared" si="1"/>
        <v>132356</v>
      </c>
      <c r="J13" s="32">
        <v>0.3</v>
      </c>
      <c r="K13" s="31">
        <f t="shared" si="2"/>
        <v>172062.80000000002</v>
      </c>
      <c r="L13" s="31">
        <f>VLOOKUP(B13,intercensal_procesada_TP!$C$38:$Q$69,4,0)</f>
        <v>6552</v>
      </c>
      <c r="M13" s="31">
        <f>VLOOKUP(B13,intercensal_procesada_TP!$C$38:$Q$69,5,0)</f>
        <v>143</v>
      </c>
      <c r="N13" s="31">
        <f t="shared" si="3"/>
        <v>6695</v>
      </c>
      <c r="O13" s="31">
        <f t="shared" si="4"/>
        <v>13390</v>
      </c>
      <c r="P13" s="33">
        <v>0.3</v>
      </c>
      <c r="Q13" s="31">
        <f t="shared" si="5"/>
        <v>17407</v>
      </c>
      <c r="R13" s="34">
        <f t="shared" si="6"/>
        <v>189469.80000000002</v>
      </c>
      <c r="S13" s="35">
        <f>VLOOKUP($B13,intercensal_procesada_TP!$C$3:$U$34,6,0)</f>
        <v>0.179003578935409</v>
      </c>
      <c r="T13" s="35">
        <f>VLOOKUP($B13,intercensal_procesada_TP!$C$3:$U$34,7,0)</f>
        <v>0.45833096631255998</v>
      </c>
      <c r="U13" s="35">
        <f>VLOOKUP($B13,intercensal_procesada_TP!$C$3:$U$34,8,0)</f>
        <v>0.29597227745270699</v>
      </c>
      <c r="V13" s="35">
        <f>VLOOKUP($B13,intercensal_procesada_TP!$C$3:$U$34,9,0)</f>
        <v>5.1582116684656003E-2</v>
      </c>
      <c r="W13" s="35">
        <f>VLOOKUP($B13,intercensal_procesada_TP!$C$3:$U$34,10,0)</f>
        <v>1.5111060614668E-2</v>
      </c>
      <c r="X13" s="35">
        <f>VLOOKUP($B13,intercensal_procesada_TP!$C$3:$U$34,11,0)</f>
        <v>0.216901698404529</v>
      </c>
      <c r="Y13" s="35">
        <f>VLOOKUP($B13,intercensal_procesada_TP!$C$3:$U$34,12,0)</f>
        <v>0.42468347915594401</v>
      </c>
      <c r="Z13" s="35">
        <f>VLOOKUP($B13,intercensal_procesada_TP!$C$3:$U$34,13,0)</f>
        <v>0.279444158517756</v>
      </c>
      <c r="AA13" s="35">
        <f>VLOOKUP($B13,intercensal_procesada_TP!$C$3:$U$34,14,0)</f>
        <v>6.0689655172413801E-2</v>
      </c>
      <c r="AB13" s="35">
        <f>VLOOKUP($B13,intercensal_procesada_TP!$C$3:$U$34,15,0)</f>
        <v>1.82810087493567E-2</v>
      </c>
      <c r="AC13" s="35">
        <f>IF(VLOOKUP($B13,intercensal_procesada_TP!$C$38:$U$69,6,0)="NA",0,VLOOKUP($B13,intercensal_procesada_TP!$C$38:$U$69,6,0))</f>
        <v>0.42216117216117199</v>
      </c>
      <c r="AD13" s="35">
        <f>IF(VLOOKUP($B13,intercensal_procesada_TP!$C$38:$U$69,7,0)="NA",0,VLOOKUP($B13,intercensal_procesada_TP!$C$38:$U$69,7,0))</f>
        <v>0.43528693528693502</v>
      </c>
      <c r="AE13" s="35">
        <f>IF(VLOOKUP($B13,intercensal_procesada_TP!$C$38:$U$69,8,0)="NA",0,VLOOKUP($B13,intercensal_procesada_TP!$C$38:$U$69,8,0))</f>
        <v>0.13675213675213699</v>
      </c>
      <c r="AF13" s="35">
        <f>IF(VLOOKUP($B13,intercensal_procesada_TP!$C$38:$U$69,9,0)="NA",0,VLOOKUP($B13,intercensal_procesada_TP!$C$38:$U$69,9,0))</f>
        <v>5.7997557997558E-3</v>
      </c>
      <c r="AG13" s="35">
        <f>IF(VLOOKUP($B13,intercensal_procesada_TP!$C$38:$U$69,10,0)="NA",0,VLOOKUP($B13,intercensal_procesada_TP!$C$38:$U$69,10,0))</f>
        <v>0</v>
      </c>
      <c r="AH13" s="35">
        <f>IF(VLOOKUP($B13,intercensal_procesada_TP!$C$38:$U$69,11,0)="NA",0,VLOOKUP($B13,intercensal_procesada_TP!$C$38:$U$69,11,0))</f>
        <v>0.25874125874125897</v>
      </c>
      <c r="AI13" s="35">
        <f>IF(VLOOKUP($B13,intercensal_procesada_TP!$C$38:$U$69,12,0)="NA",0,VLOOKUP($B13,intercensal_procesada_TP!$C$38:$U$69,12,0))</f>
        <v>0.45454545454545497</v>
      </c>
      <c r="AJ13" s="35">
        <f>IF(VLOOKUP($B13,intercensal_procesada_TP!$C$38:$U$69,13,0)="NA",0,VLOOKUP($B13,intercensal_procesada_TP!$C$38:$U$69,13,0))</f>
        <v>0.25174825174825199</v>
      </c>
      <c r="AK13" s="35">
        <f>IF(VLOOKUP($B13,intercensal_procesada_TP!$C$38:$U$69,14,0)="NA",0,VLOOKUP($B13,intercensal_procesada_TP!$C$38:$U$69,14,0))</f>
        <v>3.4965034965035002E-2</v>
      </c>
      <c r="AL13" s="35">
        <f>IF(VLOOKUP($B13,intercensal_procesada_TP!$C$38:$U$69,15,0)="NA",0,VLOOKUP($B13,intercensal_procesada_TP!$C$38:$U$69,15,0))</f>
        <v>0</v>
      </c>
      <c r="AN13" s="31">
        <f t="shared" si="7"/>
        <v>31.882775663239222</v>
      </c>
      <c r="AO13" s="31">
        <f t="shared" si="8"/>
        <v>29.219197117858968</v>
      </c>
      <c r="AP13" s="31">
        <f t="shared" si="9"/>
        <v>29.927695004382112</v>
      </c>
      <c r="AR13" s="31">
        <f t="shared" si="10"/>
        <v>19.635989010989015</v>
      </c>
      <c r="AS13" s="31">
        <f t="shared" si="11"/>
        <v>26.643356643356668</v>
      </c>
      <c r="AT13" s="31">
        <f t="shared" si="12"/>
        <v>19.785660941000753</v>
      </c>
      <c r="AV13" s="31">
        <f t="shared" si="13"/>
        <v>85824.049999999988</v>
      </c>
      <c r="AW13" s="31">
        <v>254</v>
      </c>
      <c r="AX13" s="31">
        <f t="shared" si="14"/>
        <v>21799308.699999996</v>
      </c>
      <c r="AZ13" s="31">
        <f t="shared" si="15"/>
        <v>5740.1500000000024</v>
      </c>
      <c r="BA13" s="31">
        <v>185</v>
      </c>
      <c r="BB13" s="31">
        <f t="shared" si="16"/>
        <v>1061927.7500000005</v>
      </c>
      <c r="BD13" s="36">
        <v>1.11525067986798</v>
      </c>
      <c r="BE13" s="31">
        <f t="shared" si="17"/>
        <v>2252753.7473677024</v>
      </c>
      <c r="BG13" s="36">
        <v>1.11525067986798</v>
      </c>
      <c r="BH13" s="31">
        <f t="shared" si="18"/>
        <v>109740.25604060804</v>
      </c>
      <c r="BJ13" s="38">
        <v>6974.9111000000003</v>
      </c>
      <c r="BK13" s="39">
        <f t="shared" si="19"/>
        <v>39.630176704545455</v>
      </c>
      <c r="BL13" s="40">
        <f t="shared" si="20"/>
        <v>89277029.080008999</v>
      </c>
      <c r="BN13" s="38">
        <f>VLOOKUP(B13,ENIGH_gasto_educ_entret!$A$2:$C$33,3,0)</f>
        <v>1135.1000717619233</v>
      </c>
      <c r="BO13" s="39">
        <f t="shared" si="21"/>
        <v>10.319091561472032</v>
      </c>
      <c r="BP13" s="40">
        <f t="shared" si="22"/>
        <v>1132419.7500624186</v>
      </c>
      <c r="BR13" s="41">
        <f t="shared" si="23"/>
        <v>34.040825461145737</v>
      </c>
      <c r="BS13" s="40">
        <f t="shared" si="24"/>
        <v>1349.0439281937954</v>
      </c>
      <c r="BU13" s="41">
        <f t="shared" si="25"/>
        <v>16.391375062077376</v>
      </c>
      <c r="BV13" s="40">
        <f t="shared" si="26"/>
        <v>169.14410008400577</v>
      </c>
      <c r="BX13" s="42">
        <f t="shared" si="27"/>
        <v>24.79120914100918</v>
      </c>
      <c r="BY13" s="43">
        <f t="shared" si="28"/>
        <v>730.68922255453572</v>
      </c>
    </row>
    <row r="14" spans="1:77">
      <c r="A14" s="29" t="s">
        <v>118</v>
      </c>
      <c r="B14" s="29" t="s">
        <v>118</v>
      </c>
      <c r="C14" s="30">
        <v>654876</v>
      </c>
      <c r="D14" s="30">
        <v>1215817</v>
      </c>
      <c r="E14" s="30">
        <v>1754754</v>
      </c>
      <c r="F14" s="31">
        <f>VLOOKUP(B14,intercensal_procesada_TP!$C$3:$U$34,4,0)</f>
        <v>34131</v>
      </c>
      <c r="G14" s="31">
        <f>VLOOKUP(B14,intercensal_procesada_TP!$C$3:$U$34,5,0)</f>
        <v>87761</v>
      </c>
      <c r="H14" s="31">
        <f t="shared" si="0"/>
        <v>121892</v>
      </c>
      <c r="I14" s="31">
        <f t="shared" si="1"/>
        <v>243784</v>
      </c>
      <c r="J14" s="32">
        <v>0.3</v>
      </c>
      <c r="K14" s="31">
        <f t="shared" si="2"/>
        <v>316919.2</v>
      </c>
      <c r="L14" s="31">
        <f>VLOOKUP(B14,intercensal_procesada_TP!$C$38:$Q$69,4,0)</f>
        <v>16705</v>
      </c>
      <c r="M14" s="31">
        <f>VLOOKUP(B14,intercensal_procesada_TP!$C$38:$Q$69,5,0)</f>
        <v>199</v>
      </c>
      <c r="N14" s="31">
        <f t="shared" si="3"/>
        <v>16904</v>
      </c>
      <c r="O14" s="31">
        <f t="shared" si="4"/>
        <v>33808</v>
      </c>
      <c r="P14" s="33">
        <v>0.3</v>
      </c>
      <c r="Q14" s="31">
        <f t="shared" si="5"/>
        <v>43950.400000000001</v>
      </c>
      <c r="R14" s="34">
        <f t="shared" si="6"/>
        <v>360869.60000000003</v>
      </c>
      <c r="S14" s="35">
        <f>VLOOKUP($B14,intercensal_procesada_TP!$C$3:$U$34,6,0)</f>
        <v>0.19094078696785899</v>
      </c>
      <c r="T14" s="35">
        <f>VLOOKUP($B14,intercensal_procesada_TP!$C$3:$U$34,7,0)</f>
        <v>0.47449532682898199</v>
      </c>
      <c r="U14" s="35">
        <f>VLOOKUP($B14,intercensal_procesada_TP!$C$3:$U$34,8,0)</f>
        <v>0.29544988426943197</v>
      </c>
      <c r="V14" s="35">
        <f>VLOOKUP($B14,intercensal_procesada_TP!$C$3:$U$34,9,0)</f>
        <v>3.00899475550086E-2</v>
      </c>
      <c r="W14" s="35">
        <f>VLOOKUP($B14,intercensal_procesada_TP!$C$3:$U$34,10,0)</f>
        <v>9.0240543787173007E-3</v>
      </c>
      <c r="X14" s="35">
        <f>VLOOKUP($B14,intercensal_procesada_TP!$C$3:$U$34,11,0)</f>
        <v>0.193480019598683</v>
      </c>
      <c r="Y14" s="35">
        <f>VLOOKUP($B14,intercensal_procesada_TP!$C$3:$U$34,12,0)</f>
        <v>0.44904912204737901</v>
      </c>
      <c r="Z14" s="35">
        <f>VLOOKUP($B14,intercensal_procesada_TP!$C$3:$U$34,13,0)</f>
        <v>0.27912170554118598</v>
      </c>
      <c r="AA14" s="35">
        <f>VLOOKUP($B14,intercensal_procesada_TP!$C$3:$U$34,14,0)</f>
        <v>4.1556044256560398E-2</v>
      </c>
      <c r="AB14" s="35">
        <f>VLOOKUP($B14,intercensal_procesada_TP!$C$3:$U$34,15,0)</f>
        <v>3.6793108556192403E-2</v>
      </c>
      <c r="AC14" s="35">
        <f>IF(VLOOKUP($B14,intercensal_procesada_TP!$C$38:$U$69,6,0)="NA",0,VLOOKUP($B14,intercensal_procesada_TP!$C$38:$U$69,6,0))</f>
        <v>0.39994013768332798</v>
      </c>
      <c r="AD14" s="35">
        <f>IF(VLOOKUP($B14,intercensal_procesada_TP!$C$38:$U$69,7,0)="NA",0,VLOOKUP($B14,intercensal_procesada_TP!$C$38:$U$69,7,0))</f>
        <v>0.447650404070638</v>
      </c>
      <c r="AE14" s="35">
        <f>IF(VLOOKUP($B14,intercensal_procesada_TP!$C$38:$U$69,8,0)="NA",0,VLOOKUP($B14,intercensal_procesada_TP!$C$38:$U$69,8,0))</f>
        <v>0.14061658186171799</v>
      </c>
      <c r="AF14" s="35">
        <f>IF(VLOOKUP($B14,intercensal_procesada_TP!$C$38:$U$69,9,0)="NA",0,VLOOKUP($B14,intercensal_procesada_TP!$C$38:$U$69,9,0))</f>
        <v>6.5848548338820704E-3</v>
      </c>
      <c r="AG14" s="35">
        <f>IF(VLOOKUP($B14,intercensal_procesada_TP!$C$38:$U$69,10,0)="NA",0,VLOOKUP($B14,intercensal_procesada_TP!$C$38:$U$69,10,0))</f>
        <v>5.2080215504339998E-3</v>
      </c>
      <c r="AH14" s="35">
        <f>IF(VLOOKUP($B14,intercensal_procesada_TP!$C$38:$U$69,11,0)="NA",0,VLOOKUP($B14,intercensal_procesada_TP!$C$38:$U$69,11,0))</f>
        <v>0.266331658291457</v>
      </c>
      <c r="AI14" s="35">
        <f>IF(VLOOKUP($B14,intercensal_procesada_TP!$C$38:$U$69,12,0)="NA",0,VLOOKUP($B14,intercensal_procesada_TP!$C$38:$U$69,12,0))</f>
        <v>0.51758793969849204</v>
      </c>
      <c r="AJ14" s="35">
        <f>IF(VLOOKUP($B14,intercensal_procesada_TP!$C$38:$U$69,13,0)="NA",0,VLOOKUP($B14,intercensal_procesada_TP!$C$38:$U$69,13,0))</f>
        <v>0.21608040201004999</v>
      </c>
      <c r="AK14" s="35">
        <f>IF(VLOOKUP($B14,intercensal_procesada_TP!$C$38:$U$69,14,0)="NA",0,VLOOKUP($B14,intercensal_procesada_TP!$C$38:$U$69,14,0))</f>
        <v>0</v>
      </c>
      <c r="AL14" s="35">
        <f>IF(VLOOKUP($B14,intercensal_procesada_TP!$C$38:$U$69,15,0)="NA",0,VLOOKUP($B14,intercensal_procesada_TP!$C$38:$U$69,15,0))</f>
        <v>0</v>
      </c>
      <c r="AN14" s="31">
        <f t="shared" si="7"/>
        <v>29.465148984793849</v>
      </c>
      <c r="AO14" s="31">
        <f t="shared" si="8"/>
        <v>27.855226125499954</v>
      </c>
      <c r="AP14" s="31">
        <f t="shared" si="9"/>
        <v>28.306020903750863</v>
      </c>
      <c r="AR14" s="31">
        <f t="shared" si="10"/>
        <v>20.773271475606116</v>
      </c>
      <c r="AS14" s="31">
        <f t="shared" si="11"/>
        <v>23.366834170854247</v>
      </c>
      <c r="AT14" s="31">
        <f t="shared" si="12"/>
        <v>20.803803833412218</v>
      </c>
      <c r="AV14" s="31">
        <f t="shared" si="13"/>
        <v>149512.02499999999</v>
      </c>
      <c r="AW14" s="31">
        <v>254</v>
      </c>
      <c r="AX14" s="31">
        <f t="shared" si="14"/>
        <v>37976054.350000001</v>
      </c>
      <c r="AZ14" s="31">
        <f t="shared" si="15"/>
        <v>15238.925000000007</v>
      </c>
      <c r="BA14" s="31">
        <v>185</v>
      </c>
      <c r="BB14" s="31">
        <f t="shared" si="16"/>
        <v>2819201.1250000014</v>
      </c>
      <c r="BD14" s="36">
        <v>1.1133269712896601</v>
      </c>
      <c r="BE14" s="31">
        <f t="shared" si="17"/>
        <v>3865630.9709551632</v>
      </c>
      <c r="BG14" s="36">
        <v>1.1133269712896601</v>
      </c>
      <c r="BH14" s="31">
        <f t="shared" si="18"/>
        <v>286970.07545102295</v>
      </c>
      <c r="BJ14" s="38">
        <v>6235.0527000000002</v>
      </c>
      <c r="BK14" s="39">
        <f t="shared" si="19"/>
        <v>35.426435795454545</v>
      </c>
      <c r="BL14" s="40">
        <f t="shared" si="20"/>
        <v>136945527.40146369</v>
      </c>
      <c r="BN14" s="38">
        <f>VLOOKUP(B14,ENIGH_gasto_educ_entret!$A$2:$C$33,3,0)</f>
        <v>1232.1811537501167</v>
      </c>
      <c r="BO14" s="39">
        <f t="shared" si="21"/>
        <v>11.201646852273788</v>
      </c>
      <c r="BP14" s="40">
        <f t="shared" si="22"/>
        <v>3214537.4423727226</v>
      </c>
      <c r="BR14" s="41">
        <f t="shared" si="23"/>
        <v>31.713574073402384</v>
      </c>
      <c r="BS14" s="40">
        <f t="shared" si="24"/>
        <v>1123.4988957557812</v>
      </c>
      <c r="BU14" s="41">
        <f t="shared" si="25"/>
        <v>16.976459740358671</v>
      </c>
      <c r="BV14" s="40">
        <f t="shared" si="26"/>
        <v>190.16430681334137</v>
      </c>
      <c r="BX14" s="42">
        <f t="shared" si="27"/>
        <v>23.867211674791264</v>
      </c>
      <c r="BY14" s="43">
        <f t="shared" si="28"/>
        <v>626.57112153197772</v>
      </c>
    </row>
    <row r="15" spans="1:77">
      <c r="A15" s="29" t="s">
        <v>119</v>
      </c>
      <c r="B15" s="29" t="s">
        <v>120</v>
      </c>
      <c r="C15" s="30">
        <v>873536</v>
      </c>
      <c r="D15" s="30">
        <v>1936126</v>
      </c>
      <c r="E15" s="30">
        <v>1618608</v>
      </c>
      <c r="F15" s="31">
        <f>VLOOKUP(B15,intercensal_procesada_TP!$C$3:$U$34,4,0)</f>
        <v>110087</v>
      </c>
      <c r="G15" s="31">
        <f>VLOOKUP(B15,intercensal_procesada_TP!$C$3:$U$34,5,0)</f>
        <v>350331</v>
      </c>
      <c r="H15" s="31">
        <f t="shared" si="0"/>
        <v>460418</v>
      </c>
      <c r="I15" s="31">
        <f t="shared" si="1"/>
        <v>920836</v>
      </c>
      <c r="J15" s="32">
        <v>0.3</v>
      </c>
      <c r="K15" s="31">
        <f t="shared" si="2"/>
        <v>1197086.8</v>
      </c>
      <c r="L15" s="31">
        <f>VLOOKUP(B15,intercensal_procesada_TP!$C$38:$Q$69,4,0)</f>
        <v>66163</v>
      </c>
      <c r="M15" s="31">
        <f>VLOOKUP(B15,intercensal_procesada_TP!$C$38:$Q$69,5,0)</f>
        <v>211</v>
      </c>
      <c r="N15" s="31">
        <f t="shared" si="3"/>
        <v>66374</v>
      </c>
      <c r="O15" s="31">
        <f t="shared" si="4"/>
        <v>132748</v>
      </c>
      <c r="P15" s="33">
        <v>0.3</v>
      </c>
      <c r="Q15" s="31">
        <f t="shared" si="5"/>
        <v>172572.4</v>
      </c>
      <c r="R15" s="34">
        <f t="shared" si="6"/>
        <v>1369659.2</v>
      </c>
      <c r="S15" s="35">
        <f>VLOOKUP($B15,intercensal_procesada_TP!$C$3:$U$34,6,0)</f>
        <v>7.6312371124655998E-2</v>
      </c>
      <c r="T15" s="35">
        <f>VLOOKUP($B15,intercensal_procesada_TP!$C$3:$U$34,7,0)</f>
        <v>0.35793508770336202</v>
      </c>
      <c r="U15" s="35">
        <f>VLOOKUP($B15,intercensal_procesada_TP!$C$3:$U$34,8,0)</f>
        <v>0.40309028313969902</v>
      </c>
      <c r="V15" s="35">
        <f>VLOOKUP($B15,intercensal_procesada_TP!$C$3:$U$34,9,0)</f>
        <v>0.141915030839245</v>
      </c>
      <c r="W15" s="35">
        <f>VLOOKUP($B15,intercensal_procesada_TP!$C$3:$U$34,10,0)</f>
        <v>2.07472271930382E-2</v>
      </c>
      <c r="X15" s="35">
        <f>VLOOKUP($B15,intercensal_procesada_TP!$C$3:$U$34,11,0)</f>
        <v>7.8871124736320797E-2</v>
      </c>
      <c r="Y15" s="35">
        <f>VLOOKUP($B15,intercensal_procesada_TP!$C$3:$U$34,12,0)</f>
        <v>0.30693258661094802</v>
      </c>
      <c r="Z15" s="35">
        <f>VLOOKUP($B15,intercensal_procesada_TP!$C$3:$U$34,13,0)</f>
        <v>0.383437377794143</v>
      </c>
      <c r="AA15" s="35">
        <f>VLOOKUP($B15,intercensal_procesada_TP!$C$3:$U$34,14,0)</f>
        <v>0.18446269385238501</v>
      </c>
      <c r="AB15" s="35">
        <f>VLOOKUP($B15,intercensal_procesada_TP!$C$3:$U$34,15,0)</f>
        <v>4.6296217006202699E-2</v>
      </c>
      <c r="AC15" s="35">
        <f>IF(VLOOKUP($B15,intercensal_procesada_TP!$C$38:$U$69,6,0)="NA",0,VLOOKUP($B15,intercensal_procesada_TP!$C$38:$U$69,6,0))</f>
        <v>0.27284131614346402</v>
      </c>
      <c r="AD15" s="35">
        <f>IF(VLOOKUP($B15,intercensal_procesada_TP!$C$38:$U$69,7,0)="NA",0,VLOOKUP($B15,intercensal_procesada_TP!$C$38:$U$69,7,0))</f>
        <v>0.54820670163082097</v>
      </c>
      <c r="AE15" s="35">
        <f>IF(VLOOKUP($B15,intercensal_procesada_TP!$C$38:$U$69,8,0)="NA",0,VLOOKUP($B15,intercensal_procesada_TP!$C$38:$U$69,8,0))</f>
        <v>0.16415519247918001</v>
      </c>
      <c r="AF15" s="35">
        <f>IF(VLOOKUP($B15,intercensal_procesada_TP!$C$38:$U$69,9,0)="NA",0,VLOOKUP($B15,intercensal_procesada_TP!$C$38:$U$69,9,0))</f>
        <v>1.34969696053686E-2</v>
      </c>
      <c r="AG15" s="35">
        <f>IF(VLOOKUP($B15,intercensal_procesada_TP!$C$38:$U$69,10,0)="NA",0,VLOOKUP($B15,intercensal_procesada_TP!$C$38:$U$69,10,0))</f>
        <v>1.29982014116651E-3</v>
      </c>
      <c r="AH15" s="35">
        <f>IF(VLOOKUP($B15,intercensal_procesada_TP!$C$38:$U$69,11,0)="NA",0,VLOOKUP($B15,intercensal_procesada_TP!$C$38:$U$69,11,0))</f>
        <v>0.109004739336493</v>
      </c>
      <c r="AI15" s="35">
        <f>IF(VLOOKUP($B15,intercensal_procesada_TP!$C$38:$U$69,12,0)="NA",0,VLOOKUP($B15,intercensal_procesada_TP!$C$38:$U$69,12,0))</f>
        <v>0.27014218009478702</v>
      </c>
      <c r="AJ15" s="35">
        <f>IF(VLOOKUP($B15,intercensal_procesada_TP!$C$38:$U$69,13,0)="NA",0,VLOOKUP($B15,intercensal_procesada_TP!$C$38:$U$69,13,0))</f>
        <v>0.36966824644549801</v>
      </c>
      <c r="AK15" s="35">
        <f>IF(VLOOKUP($B15,intercensal_procesada_TP!$C$38:$U$69,14,0)="NA",0,VLOOKUP($B15,intercensal_procesada_TP!$C$38:$U$69,14,0))</f>
        <v>3.7914691943128E-2</v>
      </c>
      <c r="AL15" s="35">
        <f>IF(VLOOKUP($B15,intercensal_procesada_TP!$C$38:$U$69,15,0)="NA",0,VLOOKUP($B15,intercensal_procesada_TP!$C$38:$U$69,15,0))</f>
        <v>0.21327014218009499</v>
      </c>
      <c r="AN15" s="31">
        <f t="shared" si="7"/>
        <v>42.649381852534802</v>
      </c>
      <c r="AO15" s="31">
        <f t="shared" si="8"/>
        <v>41.353841081719821</v>
      </c>
      <c r="AP15" s="31">
        <f t="shared" si="9"/>
        <v>41.663607851995337</v>
      </c>
      <c r="AR15" s="31">
        <f t="shared" si="10"/>
        <v>23.1776446049907</v>
      </c>
      <c r="AS15" s="31">
        <f t="shared" si="11"/>
        <v>58.933649289099584</v>
      </c>
      <c r="AT15" s="31">
        <f t="shared" si="12"/>
        <v>23.291311356856596</v>
      </c>
      <c r="AV15" s="31">
        <f t="shared" si="13"/>
        <v>831249.24999999953</v>
      </c>
      <c r="AW15" s="31">
        <v>254</v>
      </c>
      <c r="AX15" s="31">
        <f t="shared" si="14"/>
        <v>211137309.49999988</v>
      </c>
      <c r="AZ15" s="31">
        <f t="shared" si="15"/>
        <v>66990.624999999985</v>
      </c>
      <c r="BA15" s="31">
        <v>185</v>
      </c>
      <c r="BB15" s="31">
        <f t="shared" si="16"/>
        <v>12393265.624999998</v>
      </c>
      <c r="BD15" s="36">
        <v>1.43860902878518</v>
      </c>
      <c r="BE15" s="31">
        <f t="shared" si="17"/>
        <v>64372410.020470828</v>
      </c>
      <c r="BG15" s="36">
        <v>1.43860902878518</v>
      </c>
      <c r="BH15" s="31">
        <f t="shared" si="18"/>
        <v>3778509.7204959262</v>
      </c>
      <c r="BJ15" s="38">
        <v>5486.3954999999996</v>
      </c>
      <c r="BK15" s="39">
        <f t="shared" si="19"/>
        <v>31.172701704545453</v>
      </c>
      <c r="BL15" s="40">
        <f t="shared" si="20"/>
        <v>2006661935.5708299</v>
      </c>
      <c r="BN15" s="38">
        <f>VLOOKUP(B15,ENIGH_gasto_educ_entret!$A$2:$C$33,3,0)</f>
        <v>1527.5576588564199</v>
      </c>
      <c r="BO15" s="39">
        <f t="shared" si="21"/>
        <v>13.886887807785635</v>
      </c>
      <c r="BP15" s="40">
        <f t="shared" si="22"/>
        <v>52471740.569154389</v>
      </c>
      <c r="BR15" s="41">
        <f t="shared" si="23"/>
        <v>139.81297434173041</v>
      </c>
      <c r="BS15" s="40">
        <f t="shared" si="24"/>
        <v>4358.3481435800295</v>
      </c>
      <c r="BU15" s="41">
        <f t="shared" si="25"/>
        <v>56.927557786119962</v>
      </c>
      <c r="BV15" s="40">
        <f t="shared" si="26"/>
        <v>790.54660814708154</v>
      </c>
      <c r="BX15" s="42">
        <f t="shared" si="27"/>
        <v>95.583910253883715</v>
      </c>
      <c r="BY15" s="43">
        <f t="shared" si="28"/>
        <v>2454.5087310398471</v>
      </c>
    </row>
    <row r="16" spans="1:77">
      <c r="A16" s="29" t="s">
        <v>121</v>
      </c>
      <c r="B16" s="29" t="s">
        <v>122</v>
      </c>
      <c r="C16" s="30">
        <v>1578626</v>
      </c>
      <c r="D16" s="30">
        <v>1609504</v>
      </c>
      <c r="E16" s="30">
        <v>5853677</v>
      </c>
      <c r="F16" s="31">
        <f>VLOOKUP(B16,intercensal_procesada_TP!$C$3:$U$34,4,0)</f>
        <v>63941</v>
      </c>
      <c r="G16" s="31">
        <f>VLOOKUP(B16,intercensal_procesada_TP!$C$3:$U$34,5,0)</f>
        <v>266326</v>
      </c>
      <c r="H16" s="31">
        <f t="shared" si="0"/>
        <v>330267</v>
      </c>
      <c r="I16" s="31">
        <f t="shared" si="1"/>
        <v>660534</v>
      </c>
      <c r="J16" s="32">
        <v>0.3</v>
      </c>
      <c r="K16" s="31">
        <f t="shared" si="2"/>
        <v>858694.20000000007</v>
      </c>
      <c r="L16" s="31">
        <f>VLOOKUP(B16,intercensal_procesada_TP!$C$38:$Q$69,4,0)</f>
        <v>52273</v>
      </c>
      <c r="M16" s="31">
        <f>VLOOKUP(B16,intercensal_procesada_TP!$C$38:$Q$69,5,0)</f>
        <v>1107</v>
      </c>
      <c r="N16" s="31">
        <f t="shared" si="3"/>
        <v>53380</v>
      </c>
      <c r="O16" s="31">
        <f t="shared" si="4"/>
        <v>106760</v>
      </c>
      <c r="P16" s="33">
        <v>0.3</v>
      </c>
      <c r="Q16" s="31">
        <f t="shared" si="5"/>
        <v>138788</v>
      </c>
      <c r="R16" s="34">
        <f t="shared" si="6"/>
        <v>997482.20000000007</v>
      </c>
      <c r="S16" s="35">
        <f>VLOOKUP($B16,intercensal_procesada_TP!$C$3:$U$34,6,0)</f>
        <v>7.1002955849924193E-2</v>
      </c>
      <c r="T16" s="35">
        <f>VLOOKUP($B16,intercensal_procesada_TP!$C$3:$U$34,7,0)</f>
        <v>0.37181151373922799</v>
      </c>
      <c r="U16" s="35">
        <f>VLOOKUP($B16,intercensal_procesada_TP!$C$3:$U$34,8,0)</f>
        <v>0.43735631285090898</v>
      </c>
      <c r="V16" s="35">
        <f>VLOOKUP($B16,intercensal_procesada_TP!$C$3:$U$34,9,0)</f>
        <v>0.10714564989599799</v>
      </c>
      <c r="W16" s="35">
        <f>VLOOKUP($B16,intercensal_procesada_TP!$C$3:$U$34,10,0)</f>
        <v>1.2683567663940199E-2</v>
      </c>
      <c r="X16" s="35">
        <f>VLOOKUP($B16,intercensal_procesada_TP!$C$3:$U$34,11,0)</f>
        <v>7.4149726275316699E-2</v>
      </c>
      <c r="Y16" s="35">
        <f>VLOOKUP($B16,intercensal_procesada_TP!$C$3:$U$34,12,0)</f>
        <v>0.32740325766166301</v>
      </c>
      <c r="Z16" s="35">
        <f>VLOOKUP($B16,intercensal_procesada_TP!$C$3:$U$34,13,0)</f>
        <v>0.43667159796640198</v>
      </c>
      <c r="AA16" s="35">
        <f>VLOOKUP($B16,intercensal_procesada_TP!$C$3:$U$34,14,0)</f>
        <v>0.150334552390679</v>
      </c>
      <c r="AB16" s="35">
        <f>VLOOKUP($B16,intercensal_procesada_TP!$C$3:$U$34,15,0)</f>
        <v>1.14408657059393E-2</v>
      </c>
      <c r="AC16" s="35">
        <f>IF(VLOOKUP($B16,intercensal_procesada_TP!$C$38:$U$69,6,0)="NA",0,VLOOKUP($B16,intercensal_procesada_TP!$C$38:$U$69,6,0))</f>
        <v>0.167868689380751</v>
      </c>
      <c r="AD16" s="35">
        <f>IF(VLOOKUP($B16,intercensal_procesada_TP!$C$38:$U$69,7,0)="NA",0,VLOOKUP($B16,intercensal_procesada_TP!$C$38:$U$69,7,0))</f>
        <v>0.474891435349033</v>
      </c>
      <c r="AE16" s="35">
        <f>IF(VLOOKUP($B16,intercensal_procesada_TP!$C$38:$U$69,8,0)="NA",0,VLOOKUP($B16,intercensal_procesada_TP!$C$38:$U$69,8,0))</f>
        <v>0.30610448988961803</v>
      </c>
      <c r="AF16" s="35">
        <f>IF(VLOOKUP($B16,intercensal_procesada_TP!$C$38:$U$69,9,0)="NA",0,VLOOKUP($B16,intercensal_procesada_TP!$C$38:$U$69,9,0))</f>
        <v>4.94136552331031E-2</v>
      </c>
      <c r="AG16" s="35">
        <f>IF(VLOOKUP($B16,intercensal_procesada_TP!$C$38:$U$69,10,0)="NA",0,VLOOKUP($B16,intercensal_procesada_TP!$C$38:$U$69,10,0))</f>
        <v>1.7217301474948799E-3</v>
      </c>
      <c r="AH16" s="35">
        <f>IF(VLOOKUP($B16,intercensal_procesada_TP!$C$38:$U$69,11,0)="NA",0,VLOOKUP($B16,intercensal_procesada_TP!$C$38:$U$69,11,0))</f>
        <v>0.102077687443541</v>
      </c>
      <c r="AI16" s="35">
        <f>IF(VLOOKUP($B16,intercensal_procesada_TP!$C$38:$U$69,12,0)="NA",0,VLOOKUP($B16,intercensal_procesada_TP!$C$38:$U$69,12,0))</f>
        <v>0.29177958446251101</v>
      </c>
      <c r="AJ16" s="35">
        <f>IF(VLOOKUP($B16,intercensal_procesada_TP!$C$38:$U$69,13,0)="NA",0,VLOOKUP($B16,intercensal_procesada_TP!$C$38:$U$69,13,0))</f>
        <v>0.37037037037037002</v>
      </c>
      <c r="AK16" s="35">
        <f>IF(VLOOKUP($B16,intercensal_procesada_TP!$C$38:$U$69,14,0)="NA",0,VLOOKUP($B16,intercensal_procesada_TP!$C$38:$U$69,14,0))</f>
        <v>0.23577235772357699</v>
      </c>
      <c r="AL16" s="35">
        <f>IF(VLOOKUP($B16,intercensal_procesada_TP!$C$38:$U$69,15,0)="NA",0,VLOOKUP($B16,intercensal_procesada_TP!$C$38:$U$69,15,0))</f>
        <v>0</v>
      </c>
      <c r="AN16" s="31">
        <f t="shared" si="7"/>
        <v>40.124958946528814</v>
      </c>
      <c r="AO16" s="31">
        <f t="shared" si="8"/>
        <v>41.103027868101492</v>
      </c>
      <c r="AP16" s="31">
        <f t="shared" si="9"/>
        <v>40.913669848940394</v>
      </c>
      <c r="AR16" s="31">
        <f t="shared" si="10"/>
        <v>30.424263003845194</v>
      </c>
      <c r="AS16" s="31">
        <f t="shared" si="11"/>
        <v>45.21680216802163</v>
      </c>
      <c r="AT16" s="31">
        <f t="shared" si="12"/>
        <v>30.731032221805915</v>
      </c>
      <c r="AV16" s="31">
        <f t="shared" si="13"/>
        <v>585538.84999999986</v>
      </c>
      <c r="AW16" s="31">
        <v>254</v>
      </c>
      <c r="AX16" s="31">
        <f t="shared" si="14"/>
        <v>148726867.89999998</v>
      </c>
      <c r="AZ16" s="31">
        <f t="shared" si="15"/>
        <v>71084.974999999991</v>
      </c>
      <c r="BA16" s="31">
        <v>185</v>
      </c>
      <c r="BB16" s="31">
        <f t="shared" si="16"/>
        <v>13150720.374999998</v>
      </c>
      <c r="BD16" s="36">
        <v>1.1926080202331399</v>
      </c>
      <c r="BE16" s="31">
        <f t="shared" si="17"/>
        <v>24019616.752279431</v>
      </c>
      <c r="BG16" s="36">
        <v>1.1926080202331399</v>
      </c>
      <c r="BH16" s="31">
        <f t="shared" si="18"/>
        <v>2123861.4641994517</v>
      </c>
      <c r="BJ16" s="38">
        <v>6573.0483999999997</v>
      </c>
      <c r="BK16" s="39">
        <f t="shared" si="19"/>
        <v>37.346865909090909</v>
      </c>
      <c r="BL16" s="40">
        <f t="shared" si="20"/>
        <v>897057406.0351336</v>
      </c>
      <c r="BN16" s="38">
        <f>VLOOKUP(B16,ENIGH_gasto_educ_entret!$A$2:$C$33,3,0)</f>
        <v>1737.01570119134</v>
      </c>
      <c r="BO16" s="39">
        <f t="shared" si="21"/>
        <v>15.791051829012181</v>
      </c>
      <c r="BP16" s="40">
        <f t="shared" si="22"/>
        <v>33538006.458815239</v>
      </c>
      <c r="BR16" s="41">
        <f t="shared" si="23"/>
        <v>72.727873969483568</v>
      </c>
      <c r="BS16" s="40">
        <f t="shared" si="24"/>
        <v>2716.1581569915661</v>
      </c>
      <c r="BU16" s="41">
        <f t="shared" si="25"/>
        <v>39.787588313965003</v>
      </c>
      <c r="BV16" s="40">
        <f t="shared" si="26"/>
        <v>628.28786921722065</v>
      </c>
      <c r="BX16" s="42">
        <f t="shared" si="27"/>
        <v>55.026243561783573</v>
      </c>
      <c r="BY16" s="43">
        <f t="shared" si="28"/>
        <v>1594.1670315986416</v>
      </c>
    </row>
    <row r="17" spans="1:511">
      <c r="A17" s="29" t="s">
        <v>123</v>
      </c>
      <c r="B17" s="29" t="s">
        <v>124</v>
      </c>
      <c r="C17" s="30">
        <v>810669</v>
      </c>
      <c r="D17" s="30">
        <v>863431</v>
      </c>
      <c r="E17" s="30">
        <v>3533251</v>
      </c>
      <c r="F17" s="31">
        <f>VLOOKUP(B17,intercensal_procesada_TP!$C$3:$U$34,4,0)</f>
        <v>50531</v>
      </c>
      <c r="G17" s="31">
        <f>VLOOKUP(B17,intercensal_procesada_TP!$C$3:$U$34,5,0)</f>
        <v>169351</v>
      </c>
      <c r="H17" s="31">
        <f t="shared" si="0"/>
        <v>219882</v>
      </c>
      <c r="I17" s="31">
        <f t="shared" si="1"/>
        <v>439764</v>
      </c>
      <c r="J17" s="32">
        <v>0.3</v>
      </c>
      <c r="K17" s="31">
        <f t="shared" si="2"/>
        <v>571693.20000000007</v>
      </c>
      <c r="L17" s="31">
        <f>VLOOKUP(B17,intercensal_procesada_TP!$C$38:$Q$69,4,0)</f>
        <v>29089</v>
      </c>
      <c r="M17" s="31">
        <f>VLOOKUP(B17,intercensal_procesada_TP!$C$38:$Q$69,5,0)</f>
        <v>211</v>
      </c>
      <c r="N17" s="31">
        <f t="shared" si="3"/>
        <v>29300</v>
      </c>
      <c r="O17" s="31">
        <f t="shared" si="4"/>
        <v>58600</v>
      </c>
      <c r="P17" s="33">
        <v>0.3</v>
      </c>
      <c r="Q17" s="31">
        <f t="shared" si="5"/>
        <v>76180</v>
      </c>
      <c r="R17" s="34">
        <f t="shared" si="6"/>
        <v>647873.20000000007</v>
      </c>
      <c r="S17" s="35">
        <f>VLOOKUP($B17,intercensal_procesada_TP!$C$3:$U$34,6,0)</f>
        <v>0.113079099958441</v>
      </c>
      <c r="T17" s="35">
        <f>VLOOKUP($B17,intercensal_procesada_TP!$C$3:$U$34,7,0)</f>
        <v>0.36621084086996097</v>
      </c>
      <c r="U17" s="35">
        <f>VLOOKUP($B17,intercensal_procesada_TP!$C$3:$U$34,8,0)</f>
        <v>0.39292711404880198</v>
      </c>
      <c r="V17" s="35">
        <f>VLOOKUP($B17,intercensal_procesada_TP!$C$3:$U$34,9,0)</f>
        <v>0.11416754071757899</v>
      </c>
      <c r="W17" s="35">
        <f>VLOOKUP($B17,intercensal_procesada_TP!$C$3:$U$34,10,0)</f>
        <v>1.3615404405216599E-2</v>
      </c>
      <c r="X17" s="35">
        <f>VLOOKUP($B17,intercensal_procesada_TP!$C$3:$U$34,11,0)</f>
        <v>0.101204008243234</v>
      </c>
      <c r="Y17" s="35">
        <f>VLOOKUP($B17,intercensal_procesada_TP!$C$3:$U$34,12,0)</f>
        <v>0.29384532716074901</v>
      </c>
      <c r="Z17" s="35">
        <f>VLOOKUP($B17,intercensal_procesada_TP!$C$3:$U$34,13,0)</f>
        <v>0.42875448033965002</v>
      </c>
      <c r="AA17" s="35">
        <f>VLOOKUP($B17,intercensal_procesada_TP!$C$3:$U$34,14,0)</f>
        <v>0.15665097932696001</v>
      </c>
      <c r="AB17" s="35">
        <f>VLOOKUP($B17,intercensal_procesada_TP!$C$3:$U$34,15,0)</f>
        <v>1.9545204929406999E-2</v>
      </c>
      <c r="AC17" s="35">
        <f>IF(VLOOKUP($B17,intercensal_procesada_TP!$C$38:$U$69,6,0)="NA",0,VLOOKUP($B17,intercensal_procesada_TP!$C$38:$U$69,6,0))</f>
        <v>0.37099934683213598</v>
      </c>
      <c r="AD17" s="35">
        <f>IF(VLOOKUP($B17,intercensal_procesada_TP!$C$38:$U$69,7,0)="NA",0,VLOOKUP($B17,intercensal_procesada_TP!$C$38:$U$69,7,0))</f>
        <v>0.47313417443019701</v>
      </c>
      <c r="AE17" s="35">
        <f>IF(VLOOKUP($B17,intercensal_procesada_TP!$C$38:$U$69,8,0)="NA",0,VLOOKUP($B17,intercensal_procesada_TP!$C$38:$U$69,8,0))</f>
        <v>0.13682147890955301</v>
      </c>
      <c r="AF17" s="35">
        <f>IF(VLOOKUP($B17,intercensal_procesada_TP!$C$38:$U$69,9,0)="NA",0,VLOOKUP($B17,intercensal_procesada_TP!$C$38:$U$69,9,0))</f>
        <v>1.8735604524046899E-2</v>
      </c>
      <c r="AG17" s="35">
        <f>IF(VLOOKUP($B17,intercensal_procesada_TP!$C$38:$U$69,10,0)="NA",0,VLOOKUP($B17,intercensal_procesada_TP!$C$38:$U$69,10,0))</f>
        <v>3.0939530406682902E-4</v>
      </c>
      <c r="AH17" s="35">
        <f>IF(VLOOKUP($B17,intercensal_procesada_TP!$C$38:$U$69,11,0)="NA",0,VLOOKUP($B17,intercensal_procesada_TP!$C$38:$U$69,11,0))</f>
        <v>9.4786729857819895E-3</v>
      </c>
      <c r="AI17" s="35">
        <f>IF(VLOOKUP($B17,intercensal_procesada_TP!$C$38:$U$69,12,0)="NA",0,VLOOKUP($B17,intercensal_procesada_TP!$C$38:$U$69,12,0))</f>
        <v>0.21327014218009499</v>
      </c>
      <c r="AJ17" s="35">
        <f>IF(VLOOKUP($B17,intercensal_procesada_TP!$C$38:$U$69,13,0)="NA",0,VLOOKUP($B17,intercensal_procesada_TP!$C$38:$U$69,13,0))</f>
        <v>0.54502369668246398</v>
      </c>
      <c r="AK17" s="35">
        <f>IF(VLOOKUP($B17,intercensal_procesada_TP!$C$38:$U$69,14,0)="NA",0,VLOOKUP($B17,intercensal_procesada_TP!$C$38:$U$69,14,0))</f>
        <v>0.22748815165876801</v>
      </c>
      <c r="AL17" s="35">
        <f>IF(VLOOKUP($B17,intercensal_procesada_TP!$C$38:$U$69,15,0)="NA",0,VLOOKUP($B17,intercensal_procesada_TP!$C$38:$U$69,15,0))</f>
        <v>4.739336492891E-3</v>
      </c>
      <c r="AN17" s="31">
        <f t="shared" si="7"/>
        <v>39.086946626823121</v>
      </c>
      <c r="AO17" s="31">
        <f t="shared" si="8"/>
        <v>40.763089677651763</v>
      </c>
      <c r="AP17" s="31">
        <f t="shared" si="9"/>
        <v>40.377895871421956</v>
      </c>
      <c r="AR17" s="31">
        <f t="shared" si="10"/>
        <v>21.317594279624586</v>
      </c>
      <c r="AS17" s="31">
        <f t="shared" si="11"/>
        <v>50.580568720379148</v>
      </c>
      <c r="AT17" s="31">
        <f t="shared" si="12"/>
        <v>21.528327645051181</v>
      </c>
      <c r="AV17" s="31">
        <f t="shared" si="13"/>
        <v>384729.47500000015</v>
      </c>
      <c r="AW17" s="31">
        <v>254</v>
      </c>
      <c r="AX17" s="31">
        <f t="shared" si="14"/>
        <v>97721286.650000036</v>
      </c>
      <c r="AZ17" s="31">
        <f t="shared" si="15"/>
        <v>27333.799999999985</v>
      </c>
      <c r="BA17" s="31">
        <v>185</v>
      </c>
      <c r="BB17" s="31">
        <f t="shared" si="16"/>
        <v>5056752.9999999972</v>
      </c>
      <c r="BD17" s="36">
        <v>1.41610894237078</v>
      </c>
      <c r="BE17" s="31">
        <f t="shared" si="17"/>
        <v>28714387.727096647</v>
      </c>
      <c r="BG17" s="36">
        <v>1.41610894237078</v>
      </c>
      <c r="BH17" s="31">
        <f t="shared" si="18"/>
        <v>1485874.4830306531</v>
      </c>
      <c r="BJ17" s="38">
        <v>5092.8361000000004</v>
      </c>
      <c r="BK17" s="39">
        <f t="shared" si="19"/>
        <v>28.936568750000003</v>
      </c>
      <c r="BL17" s="40">
        <f t="shared" si="20"/>
        <v>830895854.57928848</v>
      </c>
      <c r="BN17" s="38">
        <f>VLOOKUP(B17,ENIGH_gasto_educ_entret!$A$2:$C$33,3,0)</f>
        <v>527.26426099011667</v>
      </c>
      <c r="BO17" s="39">
        <f t="shared" si="21"/>
        <v>4.793311463546515</v>
      </c>
      <c r="BP17" s="40">
        <f t="shared" si="22"/>
        <v>7122259.1929020816</v>
      </c>
      <c r="BR17" s="41">
        <f t="shared" si="23"/>
        <v>130.58998793487712</v>
      </c>
      <c r="BS17" s="40">
        <f t="shared" si="24"/>
        <v>3778.8261639392422</v>
      </c>
      <c r="BU17" s="41">
        <f t="shared" si="25"/>
        <v>50.712439693878942</v>
      </c>
      <c r="BV17" s="40">
        <f t="shared" si="26"/>
        <v>243.08051852908127</v>
      </c>
      <c r="BX17" s="42">
        <f t="shared" si="27"/>
        <v>88.156445335597695</v>
      </c>
      <c r="BY17" s="43">
        <f t="shared" si="28"/>
        <v>1900.523477281143</v>
      </c>
    </row>
    <row r="18" spans="1:511">
      <c r="A18" s="29" t="s">
        <v>125</v>
      </c>
      <c r="B18" s="29" t="s">
        <v>126</v>
      </c>
      <c r="C18" s="30">
        <v>277375</v>
      </c>
      <c r="D18" s="30">
        <v>512196</v>
      </c>
      <c r="E18" s="30">
        <v>2858359</v>
      </c>
      <c r="F18" s="31">
        <f>VLOOKUP(B18,intercensal_procesada_TP!$C$3:$U$34,4,0)</f>
        <v>41672</v>
      </c>
      <c r="G18" s="31">
        <f>VLOOKUP(B18,intercensal_procesada_TP!$C$3:$U$34,5,0)</f>
        <v>96856</v>
      </c>
      <c r="H18" s="31">
        <f t="shared" si="0"/>
        <v>138528</v>
      </c>
      <c r="I18" s="31">
        <f t="shared" si="1"/>
        <v>277056</v>
      </c>
      <c r="J18" s="32">
        <v>0.3</v>
      </c>
      <c r="K18" s="31">
        <f t="shared" si="2"/>
        <v>360172.79999999999</v>
      </c>
      <c r="L18" s="31">
        <f>VLOOKUP(B18,intercensal_procesada_TP!$C$38:$Q$69,4,0)</f>
        <v>22066</v>
      </c>
      <c r="M18" s="31">
        <f>VLOOKUP(B18,intercensal_procesada_TP!$C$38:$Q$69,5,0)</f>
        <v>245</v>
      </c>
      <c r="N18" s="31">
        <f t="shared" si="3"/>
        <v>22311</v>
      </c>
      <c r="O18" s="31">
        <f t="shared" si="4"/>
        <v>44622</v>
      </c>
      <c r="P18" s="33">
        <v>0.3</v>
      </c>
      <c r="Q18" s="31">
        <f t="shared" si="5"/>
        <v>58008.6</v>
      </c>
      <c r="R18" s="34">
        <f t="shared" si="6"/>
        <v>418181.39999999997</v>
      </c>
      <c r="S18" s="35">
        <f>VLOOKUP($B18,intercensal_procesada_TP!$C$3:$U$34,6,0)</f>
        <v>0.14354962564791701</v>
      </c>
      <c r="T18" s="35">
        <f>VLOOKUP($B18,intercensal_procesada_TP!$C$3:$U$34,7,0)</f>
        <v>0.44039162987137598</v>
      </c>
      <c r="U18" s="35">
        <f>VLOOKUP($B18,intercensal_procesada_TP!$C$3:$U$34,8,0)</f>
        <v>0.330149740833173</v>
      </c>
      <c r="V18" s="35">
        <f>VLOOKUP($B18,intercensal_procesada_TP!$C$3:$U$34,9,0)</f>
        <v>7.0838932616625105E-2</v>
      </c>
      <c r="W18" s="35">
        <f>VLOOKUP($B18,intercensal_procesada_TP!$C$3:$U$34,10,0)</f>
        <v>1.5070071030907999E-2</v>
      </c>
      <c r="X18" s="35">
        <f>VLOOKUP($B18,intercensal_procesada_TP!$C$3:$U$34,11,0)</f>
        <v>0.13453993557446101</v>
      </c>
      <c r="Y18" s="35">
        <f>VLOOKUP($B18,intercensal_procesada_TP!$C$3:$U$34,12,0)</f>
        <v>0.44454654332204502</v>
      </c>
      <c r="Z18" s="35">
        <f>VLOOKUP($B18,intercensal_procesada_TP!$C$3:$U$34,13,0)</f>
        <v>0.300322127694722</v>
      </c>
      <c r="AA18" s="35">
        <f>VLOOKUP($B18,intercensal_procesada_TP!$C$3:$U$34,14,0)</f>
        <v>7.8549599405302706E-2</v>
      </c>
      <c r="AB18" s="35">
        <f>VLOOKUP($B18,intercensal_procesada_TP!$C$3:$U$34,15,0)</f>
        <v>4.20417940034691E-2</v>
      </c>
      <c r="AC18" s="35">
        <f>IF(VLOOKUP($B18,intercensal_procesada_TP!$C$38:$U$69,6,0)="NA",0,VLOOKUP($B18,intercensal_procesada_TP!$C$38:$U$69,6,0))</f>
        <v>0.30472219704522802</v>
      </c>
      <c r="AD18" s="35">
        <f>IF(VLOOKUP($B18,intercensal_procesada_TP!$C$38:$U$69,7,0)="NA",0,VLOOKUP($B18,intercensal_procesada_TP!$C$38:$U$69,7,0))</f>
        <v>0.54382307622586801</v>
      </c>
      <c r="AE18" s="35">
        <f>IF(VLOOKUP($B18,intercensal_procesada_TP!$C$38:$U$69,8,0)="NA",0,VLOOKUP($B18,intercensal_procesada_TP!$C$38:$U$69,8,0))</f>
        <v>0.14121272545998401</v>
      </c>
      <c r="AF18" s="35">
        <f>IF(VLOOKUP($B18,intercensal_procesada_TP!$C$38:$U$69,9,0)="NA",0,VLOOKUP($B18,intercensal_procesada_TP!$C$38:$U$69,9,0))</f>
        <v>1.0106045499864E-2</v>
      </c>
      <c r="AG18" s="35">
        <f>IF(VLOOKUP($B18,intercensal_procesada_TP!$C$38:$U$69,10,0)="NA",0,VLOOKUP($B18,intercensal_procesada_TP!$C$38:$U$69,10,0))</f>
        <v>1.35955769056467E-4</v>
      </c>
      <c r="AH18" s="35">
        <f>IF(VLOOKUP($B18,intercensal_procesada_TP!$C$38:$U$69,11,0)="NA",0,VLOOKUP($B18,intercensal_procesada_TP!$C$38:$U$69,11,0))</f>
        <v>0.22040816326530599</v>
      </c>
      <c r="AI18" s="35">
        <f>IF(VLOOKUP($B18,intercensal_procesada_TP!$C$38:$U$69,12,0)="NA",0,VLOOKUP($B18,intercensal_procesada_TP!$C$38:$U$69,12,0))</f>
        <v>0.48571428571428599</v>
      </c>
      <c r="AJ18" s="35">
        <f>IF(VLOOKUP($B18,intercensal_procesada_TP!$C$38:$U$69,13,0)="NA",0,VLOOKUP($B18,intercensal_procesada_TP!$C$38:$U$69,13,0))</f>
        <v>0.13469387755102</v>
      </c>
      <c r="AK18" s="35">
        <f>IF(VLOOKUP($B18,intercensal_procesada_TP!$C$38:$U$69,14,0)="NA",0,VLOOKUP($B18,intercensal_procesada_TP!$C$38:$U$69,14,0))</f>
        <v>0</v>
      </c>
      <c r="AL18" s="35">
        <f>IF(VLOOKUP($B18,intercensal_procesada_TP!$C$38:$U$69,15,0)="NA",0,VLOOKUP($B18,intercensal_procesada_TP!$C$38:$U$69,15,0))</f>
        <v>0.159183673469388</v>
      </c>
      <c r="AN18" s="31">
        <f t="shared" si="7"/>
        <v>34.478186792090582</v>
      </c>
      <c r="AO18" s="31">
        <f t="shared" si="8"/>
        <v>31.595306434294201</v>
      </c>
      <c r="AP18" s="31">
        <f t="shared" si="9"/>
        <v>32.462534650034634</v>
      </c>
      <c r="AR18" s="31">
        <f t="shared" si="10"/>
        <v>21.80594579896675</v>
      </c>
      <c r="AS18" s="31">
        <f t="shared" si="11"/>
        <v>42.52040816326533</v>
      </c>
      <c r="AT18" s="31">
        <f t="shared" si="12"/>
        <v>22.033414011025965</v>
      </c>
      <c r="AV18" s="31">
        <f t="shared" si="13"/>
        <v>194868.6999999999</v>
      </c>
      <c r="AW18" s="31">
        <v>254</v>
      </c>
      <c r="AX18" s="31">
        <f t="shared" si="14"/>
        <v>49496649.799999975</v>
      </c>
      <c r="AZ18" s="31">
        <f t="shared" si="15"/>
        <v>21302.125000000011</v>
      </c>
      <c r="BA18" s="31">
        <v>185</v>
      </c>
      <c r="BB18" s="31">
        <f t="shared" si="16"/>
        <v>3940893.1250000019</v>
      </c>
      <c r="BD18" s="36">
        <v>1.3669277578705199</v>
      </c>
      <c r="BE18" s="31">
        <f t="shared" si="17"/>
        <v>13286506.64136754</v>
      </c>
      <c r="BG18" s="36">
        <v>1.3669277578705199</v>
      </c>
      <c r="BH18" s="31">
        <f t="shared" si="18"/>
        <v>1057863.5703589022</v>
      </c>
      <c r="BJ18" s="38">
        <v>7308.2758000000003</v>
      </c>
      <c r="BK18" s="39">
        <f t="shared" si="19"/>
        <v>41.524294318181823</v>
      </c>
      <c r="BL18" s="40">
        <f t="shared" si="20"/>
        <v>551712812.23662317</v>
      </c>
      <c r="BN18" s="38">
        <f>VLOOKUP(B18,ENIGH_gasto_educ_entret!$A$2:$C$33,3,0)</f>
        <v>1418.1244401868369</v>
      </c>
      <c r="BO18" s="39">
        <f t="shared" si="21"/>
        <v>12.892040365334882</v>
      </c>
      <c r="BP18" s="40">
        <f t="shared" si="22"/>
        <v>13638019.850084245</v>
      </c>
      <c r="BR18" s="41">
        <f t="shared" si="23"/>
        <v>95.912065729437657</v>
      </c>
      <c r="BS18" s="40">
        <f t="shared" si="24"/>
        <v>3982.6808460139696</v>
      </c>
      <c r="BU18" s="41">
        <f t="shared" si="25"/>
        <v>47.414439978436747</v>
      </c>
      <c r="BV18" s="40">
        <f t="shared" si="26"/>
        <v>611.26887410175448</v>
      </c>
      <c r="BX18" s="42">
        <f t="shared" si="27"/>
        <v>69.856055453872102</v>
      </c>
      <c r="BY18" s="43">
        <f t="shared" si="28"/>
        <v>2171.3438243970622</v>
      </c>
    </row>
    <row r="19" spans="1:511">
      <c r="A19" s="29" t="s">
        <v>127</v>
      </c>
      <c r="B19" s="29" t="s">
        <v>128</v>
      </c>
      <c r="C19" s="30">
        <v>1460148</v>
      </c>
      <c r="D19" s="30">
        <v>4434878</v>
      </c>
      <c r="E19" s="30">
        <v>7844830</v>
      </c>
      <c r="F19" s="31">
        <f>VLOOKUP(B19,intercensal_procesada_TP!$C$3:$U$34,4,0)</f>
        <v>251167</v>
      </c>
      <c r="G19" s="31">
        <f>VLOOKUP(B19,intercensal_procesada_TP!$C$3:$U$34,5,0)</f>
        <v>841074</v>
      </c>
      <c r="H19" s="31">
        <f t="shared" si="0"/>
        <v>1092241</v>
      </c>
      <c r="I19" s="31">
        <f t="shared" si="1"/>
        <v>2184482</v>
      </c>
      <c r="J19" s="32">
        <v>0.3</v>
      </c>
      <c r="K19" s="31">
        <f t="shared" si="2"/>
        <v>2839826.6</v>
      </c>
      <c r="L19" s="31">
        <f>VLOOKUP(B19,intercensal_procesada_TP!$C$38:$Q$69,4,0)</f>
        <v>128105</v>
      </c>
      <c r="M19" s="31">
        <f>VLOOKUP(B19,intercensal_procesada_TP!$C$38:$Q$69,5,0)</f>
        <v>1738</v>
      </c>
      <c r="N19" s="31">
        <f t="shared" si="3"/>
        <v>129843</v>
      </c>
      <c r="O19" s="31">
        <f t="shared" si="4"/>
        <v>259686</v>
      </c>
      <c r="P19" s="33">
        <v>0.3</v>
      </c>
      <c r="Q19" s="31">
        <f t="shared" si="5"/>
        <v>337591.8</v>
      </c>
      <c r="R19" s="34">
        <f t="shared" si="6"/>
        <v>3177418.4</v>
      </c>
      <c r="S19" s="35">
        <f>VLOOKUP($B19,intercensal_procesada_TP!$C$3:$U$34,6,0)</f>
        <v>0.10158977891203901</v>
      </c>
      <c r="T19" s="35">
        <f>VLOOKUP($B19,intercensal_procesada_TP!$C$3:$U$34,7,0)</f>
        <v>0.355193954619835</v>
      </c>
      <c r="U19" s="35">
        <f>VLOOKUP($B19,intercensal_procesada_TP!$C$3:$U$34,8,0)</f>
        <v>0.39474931021989401</v>
      </c>
      <c r="V19" s="35">
        <f>VLOOKUP($B19,intercensal_procesada_TP!$C$3:$U$34,9,0)</f>
        <v>0.139345535042422</v>
      </c>
      <c r="W19" s="35">
        <f>VLOOKUP($B19,intercensal_procesada_TP!$C$3:$U$34,10,0)</f>
        <v>9.1214212058112702E-3</v>
      </c>
      <c r="X19" s="35">
        <f>VLOOKUP($B19,intercensal_procesada_TP!$C$3:$U$34,11,0)</f>
        <v>7.5480873264421405E-2</v>
      </c>
      <c r="Y19" s="35">
        <f>VLOOKUP($B19,intercensal_procesada_TP!$C$3:$U$34,12,0)</f>
        <v>0.27426362008574801</v>
      </c>
      <c r="Z19" s="35">
        <f>VLOOKUP($B19,intercensal_procesada_TP!$C$3:$U$34,13,0)</f>
        <v>0.42012355631014597</v>
      </c>
      <c r="AA19" s="35">
        <f>VLOOKUP($B19,intercensal_procesada_TP!$C$3:$U$34,14,0)</f>
        <v>0.20767970475844</v>
      </c>
      <c r="AB19" s="35">
        <f>VLOOKUP($B19,intercensal_procesada_TP!$C$3:$U$34,15,0)</f>
        <v>2.2452245581244899E-2</v>
      </c>
      <c r="AC19" s="35">
        <f>IF(VLOOKUP($B19,intercensal_procesada_TP!$C$38:$U$69,6,0)="NA",0,VLOOKUP($B19,intercensal_procesada_TP!$C$38:$U$69,6,0))</f>
        <v>0.31588150345419802</v>
      </c>
      <c r="AD19" s="35">
        <f>IF(VLOOKUP($B19,intercensal_procesada_TP!$C$38:$U$69,7,0)="NA",0,VLOOKUP($B19,intercensal_procesada_TP!$C$38:$U$69,7,0))</f>
        <v>0.452644315210179</v>
      </c>
      <c r="AE19" s="35">
        <f>IF(VLOOKUP($B19,intercensal_procesada_TP!$C$38:$U$69,8,0)="NA",0,VLOOKUP($B19,intercensal_procesada_TP!$C$38:$U$69,8,0))</f>
        <v>0.18798641739198299</v>
      </c>
      <c r="AF19" s="35">
        <f>IF(VLOOKUP($B19,intercensal_procesada_TP!$C$38:$U$69,9,0)="NA",0,VLOOKUP($B19,intercensal_procesada_TP!$C$38:$U$69,9,0))</f>
        <v>4.0833691112759099E-2</v>
      </c>
      <c r="AG19" s="35">
        <f>IF(VLOOKUP($B19,intercensal_procesada_TP!$C$38:$U$69,10,0)="NA",0,VLOOKUP($B19,intercensal_procesada_TP!$C$38:$U$69,10,0))</f>
        <v>2.65407283088092E-3</v>
      </c>
      <c r="AH19" s="35">
        <f>IF(VLOOKUP($B19,intercensal_procesada_TP!$C$38:$U$69,11,0)="NA",0,VLOOKUP($B19,intercensal_procesada_TP!$C$38:$U$69,11,0))</f>
        <v>0.16800920598388999</v>
      </c>
      <c r="AI19" s="35">
        <f>IF(VLOOKUP($B19,intercensal_procesada_TP!$C$38:$U$69,12,0)="NA",0,VLOOKUP($B19,intercensal_procesada_TP!$C$38:$U$69,12,0))</f>
        <v>0.476985040276179</v>
      </c>
      <c r="AJ19" s="35">
        <f>IF(VLOOKUP($B19,intercensal_procesada_TP!$C$38:$U$69,13,0)="NA",0,VLOOKUP($B19,intercensal_procesada_TP!$C$38:$U$69,13,0))</f>
        <v>0.27387802071346401</v>
      </c>
      <c r="AK19" s="35">
        <f>IF(VLOOKUP($B19,intercensal_procesada_TP!$C$38:$U$69,14,0)="NA",0,VLOOKUP($B19,intercensal_procesada_TP!$C$38:$U$69,14,0))</f>
        <v>4.6605293440736502E-2</v>
      </c>
      <c r="AL19" s="35">
        <f>IF(VLOOKUP($B19,intercensal_procesada_TP!$C$38:$U$69,15,0)="NA",0,VLOOKUP($B19,intercensal_procesada_TP!$C$38:$U$69,15,0))</f>
        <v>3.4522439585730702E-2</v>
      </c>
      <c r="AN19" s="31">
        <f t="shared" si="7"/>
        <v>40.426817615371476</v>
      </c>
      <c r="AO19" s="31">
        <f t="shared" si="8"/>
        <v>44.333771463628658</v>
      </c>
      <c r="AP19" s="31">
        <f t="shared" si="9"/>
        <v>43.435345312984964</v>
      </c>
      <c r="AR19" s="31">
        <f t="shared" si="10"/>
        <v>25.086140275555206</v>
      </c>
      <c r="AS19" s="31">
        <f t="shared" si="11"/>
        <v>33.689585730724971</v>
      </c>
      <c r="AT19" s="31">
        <f t="shared" si="12"/>
        <v>25.201300801737478</v>
      </c>
      <c r="AV19" s="31">
        <f t="shared" si="13"/>
        <v>2055814.1500000006</v>
      </c>
      <c r="AW19" s="31">
        <v>254</v>
      </c>
      <c r="AX19" s="31">
        <f t="shared" si="14"/>
        <v>522176794.10000014</v>
      </c>
      <c r="AZ19" s="31">
        <f t="shared" si="15"/>
        <v>141795.87499999997</v>
      </c>
      <c r="BA19" s="31">
        <v>185</v>
      </c>
      <c r="BB19" s="31">
        <f t="shared" si="16"/>
        <v>26232236.874999996</v>
      </c>
      <c r="BD19" s="36">
        <v>1.35083073277142</v>
      </c>
      <c r="BE19" s="31">
        <f t="shared" si="17"/>
        <v>135617041.32573456</v>
      </c>
      <c r="BG19" s="36">
        <v>1.35083073277142</v>
      </c>
      <c r="BH19" s="31">
        <f t="shared" si="18"/>
        <v>6812900.1375385523</v>
      </c>
      <c r="BJ19" s="38">
        <v>7213.1064999999999</v>
      </c>
      <c r="BK19" s="39">
        <f t="shared" si="19"/>
        <v>40.983559659090908</v>
      </c>
      <c r="BL19" s="40">
        <f t="shared" si="20"/>
        <v>5558069103.9626389</v>
      </c>
      <c r="BN19" s="38">
        <f>VLOOKUP(B19,ENIGH_gasto_educ_entret!$A$2:$C$33,3,0)</f>
        <v>1556.2706406213999</v>
      </c>
      <c r="BO19" s="39">
        <f t="shared" si="21"/>
        <v>14.147914914739999</v>
      </c>
      <c r="BP19" s="40">
        <f t="shared" si="22"/>
        <v>96388331.468515873</v>
      </c>
      <c r="BR19" s="41">
        <f t="shared" si="23"/>
        <v>124.16402728494403</v>
      </c>
      <c r="BS19" s="40">
        <f t="shared" si="24"/>
        <v>5088.6838197454945</v>
      </c>
      <c r="BU19" s="41">
        <f t="shared" si="25"/>
        <v>52.47029210306718</v>
      </c>
      <c r="BV19" s="40">
        <f t="shared" si="26"/>
        <v>742.34522822574854</v>
      </c>
      <c r="BX19" s="42">
        <f t="shared" si="27"/>
        <v>86.306005327782103</v>
      </c>
      <c r="BY19" s="43">
        <f t="shared" si="28"/>
        <v>2793.590930337647</v>
      </c>
    </row>
    <row r="20" spans="1:511" s="44" customFormat="1" ht="14.1" customHeight="1">
      <c r="A20" s="29" t="s">
        <v>129</v>
      </c>
      <c r="B20" s="29" t="s">
        <v>130</v>
      </c>
      <c r="C20" s="30">
        <v>784776</v>
      </c>
      <c r="D20" s="30">
        <v>829625</v>
      </c>
      <c r="E20" s="30">
        <v>4584471</v>
      </c>
      <c r="F20" s="31">
        <f>VLOOKUP(B20,intercensal_procesada_TP!$C$3:$U$34,4,0)</f>
        <v>60670</v>
      </c>
      <c r="G20" s="31">
        <f>VLOOKUP(B20,intercensal_procesada_TP!$C$3:$U$34,5,0)</f>
        <v>144493</v>
      </c>
      <c r="H20" s="31">
        <f t="shared" si="0"/>
        <v>205163</v>
      </c>
      <c r="I20" s="31">
        <f t="shared" si="1"/>
        <v>410326</v>
      </c>
      <c r="J20" s="32">
        <v>0.3</v>
      </c>
      <c r="K20" s="31">
        <f t="shared" si="2"/>
        <v>533423.80000000005</v>
      </c>
      <c r="L20" s="31">
        <f>VLOOKUP(B20,intercensal_procesada_TP!$C$38:$Q$69,4,0)</f>
        <v>30909</v>
      </c>
      <c r="M20" s="31">
        <f>VLOOKUP(B20,intercensal_procesada_TP!$C$38:$Q$69,5,0)</f>
        <v>240</v>
      </c>
      <c r="N20" s="31">
        <f t="shared" si="3"/>
        <v>31149</v>
      </c>
      <c r="O20" s="31">
        <f t="shared" si="4"/>
        <v>62298</v>
      </c>
      <c r="P20" s="33">
        <v>0.3</v>
      </c>
      <c r="Q20" s="31">
        <f t="shared" si="5"/>
        <v>80987.400000000009</v>
      </c>
      <c r="R20" s="34">
        <f t="shared" si="6"/>
        <v>614411.20000000007</v>
      </c>
      <c r="S20" s="35">
        <f>VLOOKUP($B20,intercensal_procesada_TP!$C$3:$U$34,6,0)</f>
        <v>0.13006428218229801</v>
      </c>
      <c r="T20" s="35">
        <f>VLOOKUP($B20,intercensal_procesada_TP!$C$3:$U$34,7,0)</f>
        <v>0.408983022910829</v>
      </c>
      <c r="U20" s="35">
        <f>VLOOKUP($B20,intercensal_procesada_TP!$C$3:$U$34,8,0)</f>
        <v>0.396159551672985</v>
      </c>
      <c r="V20" s="35">
        <f>VLOOKUP($B20,intercensal_procesada_TP!$C$3:$U$34,9,0)</f>
        <v>6.1529586286467798E-2</v>
      </c>
      <c r="W20" s="35">
        <f>VLOOKUP($B20,intercensal_procesada_TP!$C$3:$U$34,10,0)</f>
        <v>3.2635569474204701E-3</v>
      </c>
      <c r="X20" s="35">
        <f>VLOOKUP($B20,intercensal_procesada_TP!$C$3:$U$34,11,0)</f>
        <v>0.105804433432761</v>
      </c>
      <c r="Y20" s="35">
        <f>VLOOKUP($B20,intercensal_procesada_TP!$C$3:$U$34,12,0)</f>
        <v>0.35027302360668</v>
      </c>
      <c r="Z20" s="35">
        <f>VLOOKUP($B20,intercensal_procesada_TP!$C$3:$U$34,13,0)</f>
        <v>0.414898991646654</v>
      </c>
      <c r="AA20" s="35">
        <f>VLOOKUP($B20,intercensal_procesada_TP!$C$3:$U$34,14,0)</f>
        <v>0.11487753732014699</v>
      </c>
      <c r="AB20" s="35">
        <f>VLOOKUP($B20,intercensal_procesada_TP!$C$3:$U$34,15,0)</f>
        <v>1.4146013993757501E-2</v>
      </c>
      <c r="AC20" s="35">
        <f>IF(VLOOKUP($B20,intercensal_procesada_TP!$C$38:$U$69,6,0)="NA",0,VLOOKUP($B20,intercensal_procesada_TP!$C$38:$U$69,6,0))</f>
        <v>0.27215374162865202</v>
      </c>
      <c r="AD20" s="35">
        <f>IF(VLOOKUP($B20,intercensal_procesada_TP!$C$38:$U$69,7,0)="NA",0,VLOOKUP($B20,intercensal_procesada_TP!$C$38:$U$69,7,0))</f>
        <v>0.46691902035006</v>
      </c>
      <c r="AE20" s="35">
        <f>IF(VLOOKUP($B20,intercensal_procesada_TP!$C$38:$U$69,8,0)="NA",0,VLOOKUP($B20,intercensal_procesada_TP!$C$38:$U$69,8,0))</f>
        <v>0.23271539033938299</v>
      </c>
      <c r="AF20" s="35">
        <f>IF(VLOOKUP($B20,intercensal_procesada_TP!$C$38:$U$69,9,0)="NA",0,VLOOKUP($B20,intercensal_procesada_TP!$C$38:$U$69,9,0))</f>
        <v>2.7079491410268899E-2</v>
      </c>
      <c r="AG20" s="35">
        <f>IF(VLOOKUP($B20,intercensal_procesada_TP!$C$38:$U$69,10,0)="NA",0,VLOOKUP($B20,intercensal_procesada_TP!$C$38:$U$69,10,0))</f>
        <v>1.1323562716360901E-3</v>
      </c>
      <c r="AH20" s="35">
        <f>IF(VLOOKUP($B20,intercensal_procesada_TP!$C$38:$U$69,11,0)="NA",0,VLOOKUP($B20,intercensal_procesada_TP!$C$38:$U$69,11,0))</f>
        <v>2.9166666666666698E-2</v>
      </c>
      <c r="AI20" s="35">
        <f>IF(VLOOKUP($B20,intercensal_procesada_TP!$C$38:$U$69,12,0)="NA",0,VLOOKUP($B20,intercensal_procesada_TP!$C$38:$U$69,12,0))</f>
        <v>0.40833333333333299</v>
      </c>
      <c r="AJ20" s="35">
        <f>IF(VLOOKUP($B20,intercensal_procesada_TP!$C$38:$U$69,13,0)="NA",0,VLOOKUP($B20,intercensal_procesada_TP!$C$38:$U$69,13,0))</f>
        <v>0.46666666666666701</v>
      </c>
      <c r="AK20" s="35">
        <f>IF(VLOOKUP($B20,intercensal_procesada_TP!$C$38:$U$69,14,0)="NA",0,VLOOKUP($B20,intercensal_procesada_TP!$C$38:$U$69,14,0))</f>
        <v>9.5833333333333298E-2</v>
      </c>
      <c r="AL20" s="35">
        <f>IF(VLOOKUP($B20,intercensal_procesada_TP!$C$38:$U$69,15,0)="NA",0,VLOOKUP($B20,intercensal_procesada_TP!$C$38:$U$69,15,0))</f>
        <v>0</v>
      </c>
      <c r="AM20" s="21"/>
      <c r="AN20" s="31">
        <f t="shared" si="7"/>
        <v>34.031976265040392</v>
      </c>
      <c r="AO20" s="31">
        <f t="shared" si="8"/>
        <v>37.684109264808669</v>
      </c>
      <c r="AP20" s="31">
        <f t="shared" si="9"/>
        <v>36.604114777030944</v>
      </c>
      <c r="AQ20" s="21"/>
      <c r="AR20" s="31">
        <f t="shared" si="10"/>
        <v>25.626031253033087</v>
      </c>
      <c r="AS20" s="31">
        <f t="shared" si="11"/>
        <v>39.03125</v>
      </c>
      <c r="AT20" s="31">
        <f t="shared" si="12"/>
        <v>25.729317153038615</v>
      </c>
      <c r="AU20" s="21"/>
      <c r="AV20" s="31">
        <f t="shared" si="13"/>
        <v>325425.09999999998</v>
      </c>
      <c r="AW20" s="31">
        <v>254</v>
      </c>
      <c r="AX20" s="31">
        <f t="shared" si="14"/>
        <v>82657975.399999991</v>
      </c>
      <c r="AY20" s="21"/>
      <c r="AZ20" s="31">
        <f t="shared" si="15"/>
        <v>34729.174999999996</v>
      </c>
      <c r="BA20" s="31">
        <v>185</v>
      </c>
      <c r="BB20" s="31">
        <f t="shared" si="16"/>
        <v>6424897.3749999991</v>
      </c>
      <c r="BC20" s="21"/>
      <c r="BD20" s="36">
        <v>1.2239526416475499</v>
      </c>
      <c r="BE20" s="31">
        <f t="shared" si="17"/>
        <v>15124336.771029055</v>
      </c>
      <c r="BF20" s="21"/>
      <c r="BG20" s="36">
        <v>1.2239526416475499</v>
      </c>
      <c r="BH20" s="31">
        <f t="shared" si="18"/>
        <v>1175595.109226454</v>
      </c>
      <c r="BI20" s="21"/>
      <c r="BJ20" s="38">
        <v>7028.2942999999996</v>
      </c>
      <c r="BK20" s="39">
        <f t="shared" si="19"/>
        <v>39.933490340909088</v>
      </c>
      <c r="BL20" s="40">
        <f t="shared" si="20"/>
        <v>603967556.35854495</v>
      </c>
      <c r="BM20" s="21"/>
      <c r="BN20" s="38">
        <f>VLOOKUP(B20,ENIGH_gasto_educ_entret!$A$2:$C$33,3,0)</f>
        <v>1389.5841654397566</v>
      </c>
      <c r="BO20" s="39">
        <f t="shared" si="21"/>
        <v>12.632583322179606</v>
      </c>
      <c r="BP20" s="40">
        <f t="shared" si="22"/>
        <v>14850803.170450015</v>
      </c>
      <c r="BQ20" s="21"/>
      <c r="BR20" s="41">
        <f t="shared" si="23"/>
        <v>73.718637234925666</v>
      </c>
      <c r="BS20" s="40">
        <f t="shared" si="24"/>
        <v>2943.8424879658855</v>
      </c>
      <c r="BT20" s="21"/>
      <c r="BU20" s="41">
        <f t="shared" si="25"/>
        <v>37.741022479901574</v>
      </c>
      <c r="BV20" s="40">
        <f t="shared" si="26"/>
        <v>476.76661114161016</v>
      </c>
      <c r="BW20" s="21"/>
      <c r="BX20" s="42">
        <f t="shared" si="27"/>
        <v>54.460599751513804</v>
      </c>
      <c r="BY20" s="43">
        <f t="shared" si="28"/>
        <v>1623.2702367532504</v>
      </c>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c r="RK20" s="21"/>
      <c r="RL20" s="21"/>
      <c r="RM20" s="21"/>
      <c r="RN20" s="21"/>
      <c r="RO20" s="21"/>
      <c r="RP20" s="21"/>
      <c r="RQ20" s="21"/>
      <c r="RR20" s="21"/>
      <c r="RS20" s="21"/>
      <c r="RT20" s="21"/>
      <c r="RU20" s="21"/>
      <c r="RV20" s="21"/>
      <c r="RW20" s="21"/>
      <c r="RX20" s="21"/>
      <c r="RY20" s="21"/>
      <c r="RZ20" s="21"/>
      <c r="SA20" s="21"/>
      <c r="SB20" s="21"/>
      <c r="SC20" s="21"/>
      <c r="SD20" s="21"/>
      <c r="SE20" s="21"/>
      <c r="SF20" s="21"/>
      <c r="SG20" s="21"/>
      <c r="SH20" s="21"/>
      <c r="SI20" s="21"/>
      <c r="SJ20" s="21"/>
      <c r="SK20" s="21"/>
      <c r="SL20" s="21"/>
      <c r="SM20" s="21"/>
      <c r="SN20" s="21"/>
      <c r="SO20" s="21"/>
      <c r="SP20" s="21"/>
      <c r="SQ20" s="21"/>
    </row>
    <row r="21" spans="1:511">
      <c r="A21" s="29" t="s">
        <v>131</v>
      </c>
      <c r="B21" s="29" t="s">
        <v>132</v>
      </c>
      <c r="C21" s="30">
        <v>366321</v>
      </c>
      <c r="D21" s="30">
        <v>924964</v>
      </c>
      <c r="E21" s="30">
        <v>1903811</v>
      </c>
      <c r="F21" s="31">
        <f>VLOOKUP(B21,intercensal_procesada_TP!$C$3:$U$34,4,0)</f>
        <v>55321</v>
      </c>
      <c r="G21" s="31">
        <f>VLOOKUP(B21,intercensal_procesada_TP!$C$3:$U$34,5,0)</f>
        <v>166852</v>
      </c>
      <c r="H21" s="31">
        <f t="shared" si="0"/>
        <v>222173</v>
      </c>
      <c r="I21" s="31">
        <f t="shared" si="1"/>
        <v>444346</v>
      </c>
      <c r="J21" s="32">
        <v>0.3</v>
      </c>
      <c r="K21" s="31">
        <f t="shared" si="2"/>
        <v>577649.80000000005</v>
      </c>
      <c r="L21" s="31">
        <f>VLOOKUP(B21,intercensal_procesada_TP!$C$38:$Q$69,4,0)</f>
        <v>36856</v>
      </c>
      <c r="M21" s="31">
        <f>VLOOKUP(B21,intercensal_procesada_TP!$C$38:$Q$69,5,0)</f>
        <v>433</v>
      </c>
      <c r="N21" s="31">
        <f t="shared" si="3"/>
        <v>37289</v>
      </c>
      <c r="O21" s="31">
        <f t="shared" si="4"/>
        <v>74578</v>
      </c>
      <c r="P21" s="33">
        <v>0.3</v>
      </c>
      <c r="Q21" s="31">
        <f t="shared" si="5"/>
        <v>96951.400000000009</v>
      </c>
      <c r="R21" s="34">
        <f t="shared" si="6"/>
        <v>674601.20000000007</v>
      </c>
      <c r="S21" s="35">
        <f>VLOOKUP($B21,intercensal_procesada_TP!$C$3:$U$34,6,0)</f>
        <v>7.5197483776504398E-2</v>
      </c>
      <c r="T21" s="35">
        <f>VLOOKUP($B21,intercensal_procesada_TP!$C$3:$U$34,7,0)</f>
        <v>0.30888812566656398</v>
      </c>
      <c r="U21" s="35">
        <f>VLOOKUP($B21,intercensal_procesada_TP!$C$3:$U$34,8,0)</f>
        <v>0.41991287214620099</v>
      </c>
      <c r="V21" s="35">
        <f>VLOOKUP($B21,intercensal_procesada_TP!$C$3:$U$34,9,0)</f>
        <v>0.17694907901158699</v>
      </c>
      <c r="W21" s="35">
        <f>VLOOKUP($B21,intercensal_procesada_TP!$C$3:$U$34,10,0)</f>
        <v>1.9052439399143199E-2</v>
      </c>
      <c r="X21" s="35">
        <f>VLOOKUP($B21,intercensal_procesada_TP!$C$3:$U$34,11,0)</f>
        <v>0.12793373768369601</v>
      </c>
      <c r="Y21" s="35">
        <f>VLOOKUP($B21,intercensal_procesada_TP!$C$3:$U$34,12,0)</f>
        <v>0.33551890297988601</v>
      </c>
      <c r="Z21" s="35">
        <f>VLOOKUP($B21,intercensal_procesada_TP!$C$3:$U$34,13,0)</f>
        <v>0.36473641310862298</v>
      </c>
      <c r="AA21" s="35">
        <f>VLOOKUP($B21,intercensal_procesada_TP!$C$3:$U$34,14,0)</f>
        <v>0.14696857094910501</v>
      </c>
      <c r="AB21" s="35">
        <f>VLOOKUP($B21,intercensal_procesada_TP!$C$3:$U$34,15,0)</f>
        <v>2.4842375278690099E-2</v>
      </c>
      <c r="AC21" s="35">
        <f>IF(VLOOKUP($B21,intercensal_procesada_TP!$C$38:$U$69,6,0)="NA",0,VLOOKUP($B21,intercensal_procesada_TP!$C$38:$U$69,6,0))</f>
        <v>0.36751139570219199</v>
      </c>
      <c r="AD21" s="35">
        <f>IF(VLOOKUP($B21,intercensal_procesada_TP!$C$38:$U$69,7,0)="NA",0,VLOOKUP($B21,intercensal_procesada_TP!$C$38:$U$69,7,0))</f>
        <v>0.46703386151508602</v>
      </c>
      <c r="AE21" s="35">
        <f>IF(VLOOKUP($B21,intercensal_procesada_TP!$C$38:$U$69,8,0)="NA",0,VLOOKUP($B21,intercensal_procesada_TP!$C$38:$U$69,8,0))</f>
        <v>0.146244844801389</v>
      </c>
      <c r="AF21" s="35">
        <f>IF(VLOOKUP($B21,intercensal_procesada_TP!$C$38:$U$69,9,0)="NA",0,VLOOKUP($B21,intercensal_procesada_TP!$C$38:$U$69,9,0))</f>
        <v>1.85044497503799E-2</v>
      </c>
      <c r="AG21" s="35">
        <f>IF(VLOOKUP($B21,intercensal_procesada_TP!$C$38:$U$69,10,0)="NA",0,VLOOKUP($B21,intercensal_procesada_TP!$C$38:$U$69,10,0))</f>
        <v>7.0544823095289799E-4</v>
      </c>
      <c r="AH21" s="35">
        <f>IF(VLOOKUP($B21,intercensal_procesada_TP!$C$38:$U$69,11,0)="NA",0,VLOOKUP($B21,intercensal_procesada_TP!$C$38:$U$69,11,0))</f>
        <v>0.31870669745958402</v>
      </c>
      <c r="AI21" s="35">
        <f>IF(VLOOKUP($B21,intercensal_procesada_TP!$C$38:$U$69,12,0)="NA",0,VLOOKUP($B21,intercensal_procesada_TP!$C$38:$U$69,12,0))</f>
        <v>0.33487297921478099</v>
      </c>
      <c r="AJ21" s="35">
        <f>IF(VLOOKUP($B21,intercensal_procesada_TP!$C$38:$U$69,13,0)="NA",0,VLOOKUP($B21,intercensal_procesada_TP!$C$38:$U$69,13,0))</f>
        <v>0.25173210161662801</v>
      </c>
      <c r="AK21" s="35">
        <f>IF(VLOOKUP($B21,intercensal_procesada_TP!$C$38:$U$69,14,0)="NA",0,VLOOKUP($B21,intercensal_procesada_TP!$C$38:$U$69,14,0))</f>
        <v>9.4688221709006898E-2</v>
      </c>
      <c r="AL21" s="35">
        <f>IF(VLOOKUP($B21,intercensal_procesada_TP!$C$38:$U$69,15,0)="NA",0,VLOOKUP($B21,intercensal_procesada_TP!$C$38:$U$69,15,0))</f>
        <v>0</v>
      </c>
      <c r="AN21" s="31">
        <f t="shared" si="7"/>
        <v>45.193326223314827</v>
      </c>
      <c r="AO21" s="31">
        <f t="shared" si="8"/>
        <v>38.148988324982646</v>
      </c>
      <c r="AP21" s="31">
        <f t="shared" si="9"/>
        <v>39.903026020263511</v>
      </c>
      <c r="AR21" s="31">
        <f t="shared" si="10"/>
        <v>21.616833080095507</v>
      </c>
      <c r="AS21" s="31">
        <f t="shared" si="11"/>
        <v>29.774826789838336</v>
      </c>
      <c r="AT21" s="31">
        <f t="shared" si="12"/>
        <v>21.711563731931665</v>
      </c>
      <c r="AV21" s="31">
        <f t="shared" si="13"/>
        <v>384166.25000000023</v>
      </c>
      <c r="AW21" s="31">
        <v>254</v>
      </c>
      <c r="AX21" s="31">
        <f t="shared" si="14"/>
        <v>97578227.50000006</v>
      </c>
      <c r="AZ21" s="31">
        <f t="shared" si="15"/>
        <v>35082.775000000001</v>
      </c>
      <c r="BA21" s="31">
        <v>185</v>
      </c>
      <c r="BB21" s="31">
        <f t="shared" si="16"/>
        <v>6490313.375</v>
      </c>
      <c r="BD21" s="36">
        <v>1.2797709579444001</v>
      </c>
      <c r="BE21" s="31">
        <f t="shared" si="17"/>
        <v>21331593.761153042</v>
      </c>
      <c r="BG21" s="36">
        <v>1.2797709579444001</v>
      </c>
      <c r="BH21" s="31">
        <f t="shared" si="18"/>
        <v>1418848.5674027856</v>
      </c>
      <c r="BJ21" s="38">
        <v>5593.7383</v>
      </c>
      <c r="BK21" s="39">
        <f t="shared" si="19"/>
        <v>31.782603977272728</v>
      </c>
      <c r="BL21" s="40">
        <f t="shared" si="20"/>
        <v>677973596.71478879</v>
      </c>
      <c r="BN21" s="38">
        <f>VLOOKUP(B21,ENIGH_gasto_educ_entret!$A$2:$C$33,3,0)</f>
        <v>1823.5448682185399</v>
      </c>
      <c r="BO21" s="39">
        <f t="shared" si="21"/>
        <v>16.577680620168543</v>
      </c>
      <c r="BP21" s="40">
        <f t="shared" si="22"/>
        <v>23521218.398787059</v>
      </c>
      <c r="BR21" s="41">
        <f t="shared" si="23"/>
        <v>96.013438901905459</v>
      </c>
      <c r="BS21" s="40">
        <f t="shared" si="24"/>
        <v>3051.5571051153324</v>
      </c>
      <c r="BU21" s="41">
        <f t="shared" si="25"/>
        <v>38.050056783576544</v>
      </c>
      <c r="BV21" s="40">
        <f t="shared" si="26"/>
        <v>630.7816889374094</v>
      </c>
      <c r="BX21" s="42">
        <f t="shared" si="27"/>
        <v>64.787936080918911</v>
      </c>
      <c r="BY21" s="43">
        <f t="shared" si="28"/>
        <v>1747.4591242120423</v>
      </c>
    </row>
    <row r="22" spans="1:511" ht="14.1" customHeight="1">
      <c r="A22" s="29" t="s">
        <v>133</v>
      </c>
      <c r="B22" s="29" t="s">
        <v>134</v>
      </c>
      <c r="C22" s="30">
        <v>413608</v>
      </c>
      <c r="D22" s="30">
        <v>429351</v>
      </c>
      <c r="E22" s="30">
        <v>1181050</v>
      </c>
      <c r="F22" s="31">
        <f>VLOOKUP(B22,intercensal_procesada_TP!$C$3:$U$34,4,0)</f>
        <v>34541</v>
      </c>
      <c r="G22" s="31">
        <f>VLOOKUP(B22,intercensal_procesada_TP!$C$3:$U$34,5,0)</f>
        <v>76042</v>
      </c>
      <c r="H22" s="31">
        <f t="shared" si="0"/>
        <v>110583</v>
      </c>
      <c r="I22" s="31">
        <f t="shared" si="1"/>
        <v>221166</v>
      </c>
      <c r="J22" s="32">
        <v>0.3</v>
      </c>
      <c r="K22" s="31">
        <f t="shared" si="2"/>
        <v>287515.8</v>
      </c>
      <c r="L22" s="31">
        <f>VLOOKUP(B22,intercensal_procesada_TP!$C$38:$Q$69,4,0)</f>
        <v>16796</v>
      </c>
      <c r="M22" s="31">
        <f>VLOOKUP(B22,intercensal_procesada_TP!$C$38:$Q$69,5,0)</f>
        <v>121</v>
      </c>
      <c r="N22" s="31">
        <f t="shared" si="3"/>
        <v>16917</v>
      </c>
      <c r="O22" s="31">
        <f t="shared" si="4"/>
        <v>33834</v>
      </c>
      <c r="P22" s="33">
        <v>0.3</v>
      </c>
      <c r="Q22" s="31">
        <f t="shared" si="5"/>
        <v>43984.200000000004</v>
      </c>
      <c r="R22" s="34">
        <f t="shared" si="6"/>
        <v>331500</v>
      </c>
      <c r="S22" s="35">
        <f>VLOOKUP($B22,intercensal_procesada_TP!$C$3:$U$34,6,0)</f>
        <v>0.14765061810601901</v>
      </c>
      <c r="T22" s="35">
        <f>VLOOKUP($B22,intercensal_procesada_TP!$C$3:$U$34,7,0)</f>
        <v>0.50817868619900997</v>
      </c>
      <c r="U22" s="35">
        <f>VLOOKUP($B22,intercensal_procesada_TP!$C$3:$U$34,8,0)</f>
        <v>0.30693957905098301</v>
      </c>
      <c r="V22" s="35">
        <f>VLOOKUP($B22,intercensal_procesada_TP!$C$3:$U$34,9,0)</f>
        <v>3.3641180046900802E-2</v>
      </c>
      <c r="W22" s="35">
        <f>VLOOKUP($B22,intercensal_procesada_TP!$C$3:$U$34,10,0)</f>
        <v>3.5899365970875198E-3</v>
      </c>
      <c r="X22" s="35">
        <f>VLOOKUP($B22,intercensal_procesada_TP!$C$3:$U$34,11,0)</f>
        <v>0.17412745587964501</v>
      </c>
      <c r="Y22" s="35">
        <f>VLOOKUP($B22,intercensal_procesada_TP!$C$3:$U$34,12,0)</f>
        <v>0.424883616948528</v>
      </c>
      <c r="Z22" s="35">
        <f>VLOOKUP($B22,intercensal_procesada_TP!$C$3:$U$34,13,0)</f>
        <v>0.30931590436863798</v>
      </c>
      <c r="AA22" s="35">
        <f>VLOOKUP($B22,intercensal_procesada_TP!$C$3:$U$34,14,0)</f>
        <v>6.5016701296651894E-2</v>
      </c>
      <c r="AB22" s="35">
        <f>VLOOKUP($B22,intercensal_procesada_TP!$C$3:$U$34,15,0)</f>
        <v>2.66563215065359E-2</v>
      </c>
      <c r="AC22" s="35">
        <f>IF(VLOOKUP($B22,intercensal_procesada_TP!$C$38:$U$69,6,0)="NA",0,VLOOKUP($B22,intercensal_procesada_TP!$C$38:$U$69,6,0))</f>
        <v>0.34883305548940202</v>
      </c>
      <c r="AD22" s="35">
        <f>IF(VLOOKUP($B22,intercensal_procesada_TP!$C$38:$U$69,7,0)="NA",0,VLOOKUP($B22,intercensal_procesada_TP!$C$38:$U$69,7,0))</f>
        <v>0.47731602762562497</v>
      </c>
      <c r="AE22" s="35">
        <f>IF(VLOOKUP($B22,intercensal_procesada_TP!$C$38:$U$69,8,0)="NA",0,VLOOKUP($B22,intercensal_procesada_TP!$C$38:$U$69,8,0))</f>
        <v>0.16045487020719201</v>
      </c>
      <c r="AF22" s="35">
        <f>IF(VLOOKUP($B22,intercensal_procesada_TP!$C$38:$U$69,9,0)="NA",0,VLOOKUP($B22,intercensal_procesada_TP!$C$38:$U$69,9,0))</f>
        <v>1.1312217194570101E-2</v>
      </c>
      <c r="AG22" s="35">
        <f>IF(VLOOKUP($B22,intercensal_procesada_TP!$C$38:$U$69,10,0)="NA",0,VLOOKUP($B22,intercensal_procesada_TP!$C$38:$U$69,10,0))</f>
        <v>2.0838294832102901E-3</v>
      </c>
      <c r="AH22" s="35">
        <f>IF(VLOOKUP($B22,intercensal_procesada_TP!$C$38:$U$69,11,0)="NA",0,VLOOKUP($B22,intercensal_procesada_TP!$C$38:$U$69,11,0))</f>
        <v>0.45454545454545497</v>
      </c>
      <c r="AI22" s="35">
        <f>IF(VLOOKUP($B22,intercensal_procesada_TP!$C$38:$U$69,12,0)="NA",0,VLOOKUP($B22,intercensal_procesada_TP!$C$38:$U$69,12,0))</f>
        <v>0.173553719008264</v>
      </c>
      <c r="AJ22" s="35">
        <f>IF(VLOOKUP($B22,intercensal_procesada_TP!$C$38:$U$69,13,0)="NA",0,VLOOKUP($B22,intercensal_procesada_TP!$C$38:$U$69,13,0))</f>
        <v>0.338842975206612</v>
      </c>
      <c r="AK22" s="35">
        <f>IF(VLOOKUP($B22,intercensal_procesada_TP!$C$38:$U$69,14,0)="NA",0,VLOOKUP($B22,intercensal_procesada_TP!$C$38:$U$69,14,0))</f>
        <v>3.3057851239669402E-2</v>
      </c>
      <c r="AL22" s="35">
        <f>IF(VLOOKUP($B22,intercensal_procesada_TP!$C$38:$U$69,15,0)="NA",0,VLOOKUP($B22,intercensal_procesada_TP!$C$38:$U$69,15,0))</f>
        <v>0</v>
      </c>
      <c r="AN22" s="31">
        <f t="shared" si="7"/>
        <v>29.919877826351303</v>
      </c>
      <c r="AO22" s="31">
        <f t="shared" si="8"/>
        <v>30.636556113726595</v>
      </c>
      <c r="AP22" s="31">
        <f t="shared" si="9"/>
        <v>30.412699058625627</v>
      </c>
      <c r="AR22" s="31">
        <f t="shared" si="10"/>
        <v>21.907001667063568</v>
      </c>
      <c r="AS22" s="31">
        <f t="shared" si="11"/>
        <v>25.537190082644639</v>
      </c>
      <c r="AT22" s="31">
        <f t="shared" si="12"/>
        <v>21.932966838091843</v>
      </c>
      <c r="AV22" s="31">
        <f t="shared" si="13"/>
        <v>145735.52499999991</v>
      </c>
      <c r="AW22" s="31">
        <v>254</v>
      </c>
      <c r="AX22" s="31">
        <f t="shared" si="14"/>
        <v>37016823.349999979</v>
      </c>
      <c r="AZ22" s="31">
        <f t="shared" si="15"/>
        <v>16078.399999999989</v>
      </c>
      <c r="BA22" s="31">
        <v>185</v>
      </c>
      <c r="BB22" s="31">
        <f t="shared" si="16"/>
        <v>2974503.9999999981</v>
      </c>
      <c r="BD22" s="36">
        <v>1.0847628972843799</v>
      </c>
      <c r="BE22" s="31">
        <f t="shared" si="17"/>
        <v>2892478.350121446</v>
      </c>
      <c r="BG22" s="36">
        <v>1.0847628972843799</v>
      </c>
      <c r="BH22" s="31">
        <f t="shared" si="18"/>
        <v>232426.43867628509</v>
      </c>
      <c r="BJ22" s="38">
        <v>7060.9674000000005</v>
      </c>
      <c r="BK22" s="39">
        <f t="shared" si="19"/>
        <v>40.119132954545456</v>
      </c>
      <c r="BL22" s="40">
        <f t="shared" si="20"/>
        <v>116043723.49666658</v>
      </c>
      <c r="BN22" s="38">
        <f>VLOOKUP(B22,ENIGH_gasto_educ_entret!$A$2:$C$33,3,0)</f>
        <v>1588.2853497744534</v>
      </c>
      <c r="BO22" s="39">
        <f t="shared" si="21"/>
        <v>14.438957725222304</v>
      </c>
      <c r="BP22" s="40">
        <f t="shared" si="22"/>
        <v>3355995.5222708546</v>
      </c>
      <c r="BR22" s="41">
        <f t="shared" si="23"/>
        <v>26.156627602085727</v>
      </c>
      <c r="BS22" s="40">
        <f t="shared" si="24"/>
        <v>1049.3812204106109</v>
      </c>
      <c r="BU22" s="41">
        <f t="shared" si="25"/>
        <v>13.739223188289005</v>
      </c>
      <c r="BV22" s="40">
        <f t="shared" si="26"/>
        <v>198.38006279309892</v>
      </c>
      <c r="BX22" s="42">
        <f t="shared" si="27"/>
        <v>19.506765735597643</v>
      </c>
      <c r="BY22" s="43">
        <f t="shared" si="28"/>
        <v>593.64667575083774</v>
      </c>
    </row>
    <row r="23" spans="1:511">
      <c r="A23" s="29" t="s">
        <v>135</v>
      </c>
      <c r="B23" s="29" t="s">
        <v>136</v>
      </c>
      <c r="C23" s="30">
        <v>1109171</v>
      </c>
      <c r="D23" s="30">
        <v>4437643</v>
      </c>
      <c r="E23" s="30">
        <v>5119504</v>
      </c>
      <c r="F23" s="31">
        <f>VLOOKUP(B23,intercensal_procesada_TP!$C$3:$U$34,4,0)</f>
        <v>181880</v>
      </c>
      <c r="G23" s="31">
        <f>VLOOKUP(B23,intercensal_procesada_TP!$C$3:$U$34,5,0)</f>
        <v>751569</v>
      </c>
      <c r="H23" s="31">
        <f t="shared" si="0"/>
        <v>933449</v>
      </c>
      <c r="I23" s="31">
        <f t="shared" si="1"/>
        <v>1866898</v>
      </c>
      <c r="J23" s="32">
        <v>0.3</v>
      </c>
      <c r="K23" s="31">
        <f t="shared" si="2"/>
        <v>2426967.4</v>
      </c>
      <c r="L23" s="31">
        <f>VLOOKUP(B23,intercensal_procesada_TP!$C$38:$Q$69,4,0)</f>
        <v>95654</v>
      </c>
      <c r="M23" s="31">
        <f>VLOOKUP(B23,intercensal_procesada_TP!$C$38:$Q$69,5,0)</f>
        <v>492</v>
      </c>
      <c r="N23" s="31">
        <f t="shared" si="3"/>
        <v>96146</v>
      </c>
      <c r="O23" s="31">
        <f t="shared" si="4"/>
        <v>192292</v>
      </c>
      <c r="P23" s="33">
        <v>0.3</v>
      </c>
      <c r="Q23" s="31">
        <f t="shared" si="5"/>
        <v>249979.6</v>
      </c>
      <c r="R23" s="34">
        <f t="shared" si="6"/>
        <v>2676947</v>
      </c>
      <c r="S23" s="35">
        <f>VLOOKUP($B23,intercensal_procesada_TP!$C$3:$U$34,6,0)</f>
        <v>6.91060039586541E-2</v>
      </c>
      <c r="T23" s="35">
        <f>VLOOKUP($B23,intercensal_procesada_TP!$C$3:$U$34,7,0)</f>
        <v>0.27261381130415702</v>
      </c>
      <c r="U23" s="35">
        <f>VLOOKUP($B23,intercensal_procesada_TP!$C$3:$U$34,8,0)</f>
        <v>0.46697822740268302</v>
      </c>
      <c r="V23" s="35">
        <f>VLOOKUP($B23,intercensal_procesada_TP!$C$3:$U$34,9,0)</f>
        <v>0.18257092588519899</v>
      </c>
      <c r="W23" s="35">
        <f>VLOOKUP($B23,intercensal_procesada_TP!$C$3:$U$34,10,0)</f>
        <v>8.7310314493072392E-3</v>
      </c>
      <c r="X23" s="35">
        <f>VLOOKUP($B23,intercensal_procesada_TP!$C$3:$U$34,11,0)</f>
        <v>8.5274938162697003E-2</v>
      </c>
      <c r="Y23" s="35">
        <f>VLOOKUP($B23,intercensal_procesada_TP!$C$3:$U$34,12,0)</f>
        <v>0.27346790514244201</v>
      </c>
      <c r="Z23" s="35">
        <f>VLOOKUP($B23,intercensal_procesada_TP!$C$3:$U$34,13,0)</f>
        <v>0.39898931435437102</v>
      </c>
      <c r="AA23" s="35">
        <f>VLOOKUP($B23,intercensal_procesada_TP!$C$3:$U$34,14,0)</f>
        <v>0.21264980327820901</v>
      </c>
      <c r="AB23" s="35">
        <f>VLOOKUP($B23,intercensal_procesada_TP!$C$3:$U$34,15,0)</f>
        <v>2.9618039062281699E-2</v>
      </c>
      <c r="AC23" s="35">
        <f>IF(VLOOKUP($B23,intercensal_procesada_TP!$C$38:$U$69,6,0)="NA",0,VLOOKUP($B23,intercensal_procesada_TP!$C$38:$U$69,6,0))</f>
        <v>0.47464821126142098</v>
      </c>
      <c r="AD23" s="35">
        <f>IF(VLOOKUP($B23,intercensal_procesada_TP!$C$38:$U$69,7,0)="NA",0,VLOOKUP($B23,intercensal_procesada_TP!$C$38:$U$69,7,0))</f>
        <v>0.37362786710435503</v>
      </c>
      <c r="AE23" s="35">
        <f>IF(VLOOKUP($B23,intercensal_procesada_TP!$C$38:$U$69,8,0)="NA",0,VLOOKUP($B23,intercensal_procesada_TP!$C$38:$U$69,8,0))</f>
        <v>0.12557760260940501</v>
      </c>
      <c r="AF23" s="35">
        <f>IF(VLOOKUP($B23,intercensal_procesada_TP!$C$38:$U$69,9,0)="NA",0,VLOOKUP($B23,intercensal_procesada_TP!$C$38:$U$69,9,0))</f>
        <v>2.3731365128483901E-2</v>
      </c>
      <c r="AG23" s="35">
        <f>IF(VLOOKUP($B23,intercensal_procesada_TP!$C$38:$U$69,10,0)="NA",0,VLOOKUP($B23,intercensal_procesada_TP!$C$38:$U$69,10,0))</f>
        <v>2.4149538963347101E-3</v>
      </c>
      <c r="AH23" s="35">
        <f>IF(VLOOKUP($B23,intercensal_procesada_TP!$C$38:$U$69,11,0)="NA",0,VLOOKUP($B23,intercensal_procesada_TP!$C$38:$U$69,11,0))</f>
        <v>0.15243902439024401</v>
      </c>
      <c r="AI23" s="35">
        <f>IF(VLOOKUP($B23,intercensal_procesada_TP!$C$38:$U$69,12,0)="NA",0,VLOOKUP($B23,intercensal_procesada_TP!$C$38:$U$69,12,0))</f>
        <v>0.327235772357724</v>
      </c>
      <c r="AJ23" s="35">
        <f>IF(VLOOKUP($B23,intercensal_procesada_TP!$C$38:$U$69,13,0)="NA",0,VLOOKUP($B23,intercensal_procesada_TP!$C$38:$U$69,13,0))</f>
        <v>0.42073170731707299</v>
      </c>
      <c r="AK23" s="35">
        <f>IF(VLOOKUP($B23,intercensal_procesada_TP!$C$38:$U$69,14,0)="NA",0,VLOOKUP($B23,intercensal_procesada_TP!$C$38:$U$69,14,0))</f>
        <v>9.9593495934959406E-2</v>
      </c>
      <c r="AL23" s="35">
        <f>IF(VLOOKUP($B23,intercensal_procesada_TP!$C$38:$U$69,15,0)="NA",0,VLOOKUP($B23,intercensal_procesada_TP!$C$38:$U$69,15,0))</f>
        <v>0</v>
      </c>
      <c r="AN23" s="31">
        <f t="shared" si="7"/>
        <v>45.407164064218165</v>
      </c>
      <c r="AO23" s="31">
        <f t="shared" si="8"/>
        <v>43.885591342910672</v>
      </c>
      <c r="AP23" s="31">
        <f t="shared" si="9"/>
        <v>44.182065651149699</v>
      </c>
      <c r="AR23" s="31">
        <f t="shared" si="10"/>
        <v>20.115546657745629</v>
      </c>
      <c r="AS23" s="31">
        <f t="shared" si="11"/>
        <v>36.402439024390254</v>
      </c>
      <c r="AT23" s="31">
        <f t="shared" si="12"/>
        <v>20.198890229442728</v>
      </c>
      <c r="AV23" s="31">
        <f t="shared" si="13"/>
        <v>1787140.5500000014</v>
      </c>
      <c r="AW23" s="31">
        <v>254</v>
      </c>
      <c r="AX23" s="31">
        <f t="shared" si="14"/>
        <v>453933699.70000035</v>
      </c>
      <c r="AZ23" s="31">
        <f t="shared" si="15"/>
        <v>84155.175000000032</v>
      </c>
      <c r="BA23" s="31">
        <v>185</v>
      </c>
      <c r="BB23" s="31">
        <f t="shared" si="16"/>
        <v>15568707.375000006</v>
      </c>
      <c r="BD23" s="36">
        <v>1.44575029386834</v>
      </c>
      <c r="BE23" s="31">
        <f t="shared" si="17"/>
        <v>139955759.23185289</v>
      </c>
      <c r="BG23" s="36">
        <v>1.44575029386834</v>
      </c>
      <c r="BH23" s="31">
        <f t="shared" si="18"/>
        <v>4800106.8490105569</v>
      </c>
      <c r="BJ23" s="38">
        <v>7881.4269999999997</v>
      </c>
      <c r="BK23" s="39">
        <f t="shared" si="19"/>
        <v>44.780835227272725</v>
      </c>
      <c r="BL23" s="40">
        <f t="shared" si="20"/>
        <v>6267335793.2694578</v>
      </c>
      <c r="BN23" s="38">
        <f>VLOOKUP(B23,ENIGH_gasto_educ_entret!$A$2:$C$33,3,0)</f>
        <v>1887.3981256328568</v>
      </c>
      <c r="BO23" s="39">
        <f t="shared" si="21"/>
        <v>17.158164778480518</v>
      </c>
      <c r="BP23" s="40">
        <f t="shared" si="22"/>
        <v>82361024.269636035</v>
      </c>
      <c r="BR23" s="41">
        <f t="shared" si="23"/>
        <v>149.9340180683175</v>
      </c>
      <c r="BS23" s="40">
        <f t="shared" si="24"/>
        <v>6714.1705580802573</v>
      </c>
      <c r="BU23" s="41">
        <f t="shared" si="25"/>
        <v>49.925185124815975</v>
      </c>
      <c r="BV23" s="40">
        <f t="shared" si="26"/>
        <v>856.62455296773692</v>
      </c>
      <c r="BX23" s="42">
        <f t="shared" si="27"/>
        <v>97.480484497768657</v>
      </c>
      <c r="BY23" s="43">
        <f t="shared" si="28"/>
        <v>3641.9520652019387</v>
      </c>
    </row>
    <row r="24" spans="1:511">
      <c r="A24" s="29" t="s">
        <v>137</v>
      </c>
      <c r="B24" s="29" t="s">
        <v>137</v>
      </c>
      <c r="C24" s="30">
        <v>264251</v>
      </c>
      <c r="D24" s="30">
        <v>607963</v>
      </c>
      <c r="E24" s="30">
        <v>3967889</v>
      </c>
      <c r="F24" s="31">
        <f>VLOOKUP(B24,intercensal_procesada_TP!$C$3:$U$34,4,0)</f>
        <v>44004</v>
      </c>
      <c r="G24" s="31">
        <f>VLOOKUP(B24,intercensal_procesada_TP!$C$3:$U$34,5,0)</f>
        <v>118750</v>
      </c>
      <c r="H24" s="31">
        <f t="shared" si="0"/>
        <v>162754</v>
      </c>
      <c r="I24" s="31">
        <f t="shared" si="1"/>
        <v>325508</v>
      </c>
      <c r="J24" s="32">
        <v>0.3</v>
      </c>
      <c r="K24" s="31">
        <f t="shared" si="2"/>
        <v>423160.4</v>
      </c>
      <c r="L24" s="31">
        <f>VLOOKUP(B24,intercensal_procesada_TP!$C$38:$Q$69,4,0)</f>
        <v>22218</v>
      </c>
      <c r="M24" s="31">
        <f>VLOOKUP(B24,intercensal_procesada_TP!$C$38:$Q$69,5,0)</f>
        <v>216</v>
      </c>
      <c r="N24" s="31">
        <f t="shared" si="3"/>
        <v>22434</v>
      </c>
      <c r="O24" s="31">
        <f t="shared" si="4"/>
        <v>44868</v>
      </c>
      <c r="P24" s="33">
        <v>0.3</v>
      </c>
      <c r="Q24" s="31">
        <f t="shared" si="5"/>
        <v>58328.4</v>
      </c>
      <c r="R24" s="34">
        <f t="shared" si="6"/>
        <v>481488.80000000005</v>
      </c>
      <c r="S24" s="35">
        <f>VLOOKUP($B24,intercensal_procesada_TP!$C$3:$U$34,6,0)</f>
        <v>0.11780747204799601</v>
      </c>
      <c r="T24" s="35">
        <f>VLOOKUP($B24,intercensal_procesada_TP!$C$3:$U$34,7,0)</f>
        <v>0.40550859012816998</v>
      </c>
      <c r="U24" s="35">
        <f>VLOOKUP($B24,intercensal_procesada_TP!$C$3:$U$34,8,0)</f>
        <v>0.402599763657849</v>
      </c>
      <c r="V24" s="35">
        <f>VLOOKUP($B24,intercensal_procesada_TP!$C$3:$U$34,9,0)</f>
        <v>5.5381328970093603E-2</v>
      </c>
      <c r="W24" s="35">
        <f>VLOOKUP($B24,intercensal_procesada_TP!$C$3:$U$34,10,0)</f>
        <v>1.8702845195891299E-2</v>
      </c>
      <c r="X24" s="35">
        <f>VLOOKUP($B24,intercensal_procesada_TP!$C$3:$U$34,11,0)</f>
        <v>0.120943157894737</v>
      </c>
      <c r="Y24" s="35">
        <f>VLOOKUP($B24,intercensal_procesada_TP!$C$3:$U$34,12,0)</f>
        <v>0.38969263157894701</v>
      </c>
      <c r="Z24" s="35">
        <f>VLOOKUP($B24,intercensal_procesada_TP!$C$3:$U$34,13,0)</f>
        <v>0.38346105263157898</v>
      </c>
      <c r="AA24" s="35">
        <f>VLOOKUP($B24,intercensal_procesada_TP!$C$3:$U$34,14,0)</f>
        <v>7.0231578947368395E-2</v>
      </c>
      <c r="AB24" s="35">
        <f>VLOOKUP($B24,intercensal_procesada_TP!$C$3:$U$34,15,0)</f>
        <v>3.5671578947368401E-2</v>
      </c>
      <c r="AC24" s="35">
        <f>IF(VLOOKUP($B24,intercensal_procesada_TP!$C$38:$U$69,6,0)="NA",0,VLOOKUP($B24,intercensal_procesada_TP!$C$38:$U$69,6,0))</f>
        <v>0.31424970744441399</v>
      </c>
      <c r="AD24" s="35">
        <f>IF(VLOOKUP($B24,intercensal_procesada_TP!$C$38:$U$69,7,0)="NA",0,VLOOKUP($B24,intercensal_procesada_TP!$C$38:$U$69,7,0))</f>
        <v>0.48433702403456702</v>
      </c>
      <c r="AE24" s="35">
        <f>IF(VLOOKUP($B24,intercensal_procesada_TP!$C$38:$U$69,8,0)="NA",0,VLOOKUP($B24,intercensal_procesada_TP!$C$38:$U$69,8,0))</f>
        <v>0.18129444594472899</v>
      </c>
      <c r="AF24" s="35">
        <f>IF(VLOOKUP($B24,intercensal_procesada_TP!$C$38:$U$69,9,0)="NA",0,VLOOKUP($B24,intercensal_procesada_TP!$C$38:$U$69,9,0))</f>
        <v>1.55729588621838E-2</v>
      </c>
      <c r="AG24" s="35">
        <f>IF(VLOOKUP($B24,intercensal_procesada_TP!$C$38:$U$69,10,0)="NA",0,VLOOKUP($B24,intercensal_procesada_TP!$C$38:$U$69,10,0))</f>
        <v>4.5458637141056798E-3</v>
      </c>
      <c r="AH24" s="35">
        <f>IF(VLOOKUP($B24,intercensal_procesada_TP!$C$38:$U$69,11,0)="NA",0,VLOOKUP($B24,intercensal_procesada_TP!$C$38:$U$69,11,0))</f>
        <v>0.106481481481481</v>
      </c>
      <c r="AI24" s="35">
        <f>IF(VLOOKUP($B24,intercensal_procesada_TP!$C$38:$U$69,12,0)="NA",0,VLOOKUP($B24,intercensal_procesada_TP!$C$38:$U$69,12,0))</f>
        <v>0.717592592592593</v>
      </c>
      <c r="AJ24" s="35">
        <f>IF(VLOOKUP($B24,intercensal_procesada_TP!$C$38:$U$69,13,0)="NA",0,VLOOKUP($B24,intercensal_procesada_TP!$C$38:$U$69,13,0))</f>
        <v>0.148148148148148</v>
      </c>
      <c r="AK24" s="35">
        <f>IF(VLOOKUP($B24,intercensal_procesada_TP!$C$38:$U$69,14,0)="NA",0,VLOOKUP($B24,intercensal_procesada_TP!$C$38:$U$69,14,0))</f>
        <v>2.7777777777777801E-2</v>
      </c>
      <c r="AL24" s="35">
        <f>IF(VLOOKUP($B24,intercensal_procesada_TP!$C$38:$U$69,15,0)="NA",0,VLOOKUP($B24,intercensal_procesada_TP!$C$38:$U$69,15,0))</f>
        <v>0</v>
      </c>
      <c r="AN24" s="31">
        <f t="shared" si="7"/>
        <v>35.914235069539117</v>
      </c>
      <c r="AO24" s="31">
        <f t="shared" si="8"/>
        <v>33.251747368421043</v>
      </c>
      <c r="AP24" s="31">
        <f t="shared" si="9"/>
        <v>33.971607456652364</v>
      </c>
      <c r="AR24" s="31">
        <f t="shared" si="10"/>
        <v>23.496151768836061</v>
      </c>
      <c r="AS24" s="31">
        <f t="shared" si="11"/>
        <v>26.111111111111114</v>
      </c>
      <c r="AT24" s="31">
        <f t="shared" si="12"/>
        <v>23.521329232415066</v>
      </c>
      <c r="AV24" s="31">
        <f t="shared" si="13"/>
        <v>239590.64999999997</v>
      </c>
      <c r="AW24" s="31">
        <v>254</v>
      </c>
      <c r="AX24" s="31">
        <f t="shared" si="14"/>
        <v>60856025.099999994</v>
      </c>
      <c r="AZ24" s="31">
        <f t="shared" si="15"/>
        <v>22866.024999999983</v>
      </c>
      <c r="BA24" s="31">
        <v>185</v>
      </c>
      <c r="BB24" s="31">
        <f t="shared" si="16"/>
        <v>4230214.6249999972</v>
      </c>
      <c r="BD24" s="36">
        <v>1.1286336888372399</v>
      </c>
      <c r="BE24" s="31">
        <f t="shared" si="17"/>
        <v>6935939.511649251</v>
      </c>
      <c r="BG24" s="36">
        <v>1.1286336888372399</v>
      </c>
      <c r="BH24" s="31">
        <f t="shared" si="18"/>
        <v>482129.95692835702</v>
      </c>
      <c r="BJ24" s="38">
        <v>6095.0986999999996</v>
      </c>
      <c r="BK24" s="39">
        <f t="shared" si="19"/>
        <v>34.63124261363636</v>
      </c>
      <c r="BL24" s="40">
        <f t="shared" si="20"/>
        <v>240200203.98143169</v>
      </c>
      <c r="BN24" s="38">
        <f>VLOOKUP(B24,ENIGH_gasto_educ_entret!$A$2:$C$33,3,0)</f>
        <v>1264.5323386984135</v>
      </c>
      <c r="BO24" s="39">
        <f t="shared" si="21"/>
        <v>11.49574853362194</v>
      </c>
      <c r="BP24" s="40">
        <f t="shared" si="22"/>
        <v>5542444.7453743694</v>
      </c>
      <c r="BR24" s="41">
        <f t="shared" si="23"/>
        <v>42.616092456402001</v>
      </c>
      <c r="BS24" s="40">
        <f t="shared" si="24"/>
        <v>1475.8482371028158</v>
      </c>
      <c r="BU24" s="41">
        <f t="shared" si="25"/>
        <v>21.491038465202685</v>
      </c>
      <c r="BV24" s="40">
        <f t="shared" si="26"/>
        <v>247.05557392236648</v>
      </c>
      <c r="BX24" s="42">
        <f t="shared" si="27"/>
        <v>31.372533189276389</v>
      </c>
      <c r="BY24" s="43">
        <f t="shared" si="28"/>
        <v>821.83792587548169</v>
      </c>
    </row>
    <row r="25" spans="1:511">
      <c r="A25" s="29" t="s">
        <v>138</v>
      </c>
      <c r="B25" s="21" t="s">
        <v>139</v>
      </c>
      <c r="C25" s="30">
        <v>1576259</v>
      </c>
      <c r="D25" s="30">
        <v>2728790</v>
      </c>
      <c r="E25" s="30">
        <v>6168883</v>
      </c>
      <c r="F25" s="31">
        <f>VLOOKUP(B25,intercensal_procesada_TP!$C$3:$U$34,4,0)</f>
        <v>170704</v>
      </c>
      <c r="G25" s="31">
        <f>VLOOKUP(B25,intercensal_procesada_TP!$C$3:$U$34,5,0)</f>
        <v>512185</v>
      </c>
      <c r="H25" s="31">
        <f t="shared" si="0"/>
        <v>682889</v>
      </c>
      <c r="I25" s="31">
        <f t="shared" si="1"/>
        <v>1365778</v>
      </c>
      <c r="J25" s="32">
        <v>0.3</v>
      </c>
      <c r="K25" s="31">
        <f t="shared" si="2"/>
        <v>1775511.4000000001</v>
      </c>
      <c r="L25" s="31">
        <f>VLOOKUP(B25,intercensal_procesada_TP!$C$38:$Q$69,4,0)</f>
        <v>114270</v>
      </c>
      <c r="M25" s="31">
        <f>VLOOKUP(B25,intercensal_procesada_TP!$C$38:$Q$69,5,0)</f>
        <v>1395</v>
      </c>
      <c r="N25" s="31">
        <f t="shared" si="3"/>
        <v>115665</v>
      </c>
      <c r="O25" s="31">
        <f t="shared" si="4"/>
        <v>231330</v>
      </c>
      <c r="P25" s="33">
        <v>0.3</v>
      </c>
      <c r="Q25" s="31">
        <f t="shared" si="5"/>
        <v>300729</v>
      </c>
      <c r="R25" s="34">
        <f t="shared" si="6"/>
        <v>2076240.4000000001</v>
      </c>
      <c r="S25" s="35">
        <f>VLOOKUP($B25,intercensal_procesada_TP!$C$3:$U$34,6,0)</f>
        <v>8.9968600618614697E-2</v>
      </c>
      <c r="T25" s="35">
        <f>VLOOKUP($B25,intercensal_procesada_TP!$C$3:$U$34,7,0)</f>
        <v>0.37004991095697798</v>
      </c>
      <c r="U25" s="35">
        <f>VLOOKUP($B25,intercensal_procesada_TP!$C$3:$U$34,8,0)</f>
        <v>0.41028329740369301</v>
      </c>
      <c r="V25" s="35">
        <f>VLOOKUP($B25,intercensal_procesada_TP!$C$3:$U$34,9,0)</f>
        <v>0.11805230105914299</v>
      </c>
      <c r="W25" s="35">
        <f>VLOOKUP($B25,intercensal_procesada_TP!$C$3:$U$34,10,0)</f>
        <v>1.1645889961570901E-2</v>
      </c>
      <c r="X25" s="35">
        <f>VLOOKUP($B25,intercensal_procesada_TP!$C$3:$U$34,11,0)</f>
        <v>8.0730595390337501E-2</v>
      </c>
      <c r="Y25" s="35">
        <f>VLOOKUP($B25,intercensal_procesada_TP!$C$3:$U$34,12,0)</f>
        <v>0.318377148881752</v>
      </c>
      <c r="Z25" s="35">
        <f>VLOOKUP($B25,intercensal_procesada_TP!$C$3:$U$34,13,0)</f>
        <v>0.42341146265509499</v>
      </c>
      <c r="AA25" s="35">
        <f>VLOOKUP($B25,intercensal_procesada_TP!$C$3:$U$34,14,0)</f>
        <v>0.15067993010338099</v>
      </c>
      <c r="AB25" s="35">
        <f>VLOOKUP($B25,intercensal_procesada_TP!$C$3:$U$34,15,0)</f>
        <v>2.6800862969434899E-2</v>
      </c>
      <c r="AC25" s="35">
        <f>IF(VLOOKUP($B25,intercensal_procesada_TP!$C$38:$U$69,6,0)="NA",0,VLOOKUP($B25,intercensal_procesada_TP!$C$38:$U$69,6,0))</f>
        <v>0.242268311892885</v>
      </c>
      <c r="AD25" s="35">
        <f>IF(VLOOKUP($B25,intercensal_procesada_TP!$C$38:$U$69,7,0)="NA",0,VLOOKUP($B25,intercensal_procesada_TP!$C$38:$U$69,7,0))</f>
        <v>0.54319593944167299</v>
      </c>
      <c r="AE25" s="35">
        <f>IF(VLOOKUP($B25,intercensal_procesada_TP!$C$38:$U$69,8,0)="NA",0,VLOOKUP($B25,intercensal_procesada_TP!$C$38:$U$69,8,0))</f>
        <v>0.19333158309267501</v>
      </c>
      <c r="AF25" s="35">
        <f>IF(VLOOKUP($B25,intercensal_procesada_TP!$C$38:$U$69,9,0)="NA",0,VLOOKUP($B25,intercensal_procesada_TP!$C$38:$U$69,9,0))</f>
        <v>2.0539074122691899E-2</v>
      </c>
      <c r="AG25" s="35">
        <f>IF(VLOOKUP($B25,intercensal_procesada_TP!$C$38:$U$69,10,0)="NA",0,VLOOKUP($B25,intercensal_procesada_TP!$C$38:$U$69,10,0))</f>
        <v>6.6509145007438502E-4</v>
      </c>
      <c r="AH25" s="35">
        <f>IF(VLOOKUP($B25,intercensal_procesada_TP!$C$38:$U$69,11,0)="NA",0,VLOOKUP($B25,intercensal_procesada_TP!$C$38:$U$69,11,0))</f>
        <v>0.16702508960573501</v>
      </c>
      <c r="AI25" s="35">
        <f>IF(VLOOKUP($B25,intercensal_procesada_TP!$C$38:$U$69,12,0)="NA",0,VLOOKUP($B25,intercensal_procesada_TP!$C$38:$U$69,12,0))</f>
        <v>0.341935483870968</v>
      </c>
      <c r="AJ25" s="35">
        <f>IF(VLOOKUP($B25,intercensal_procesada_TP!$C$38:$U$69,13,0)="NA",0,VLOOKUP($B25,intercensal_procesada_TP!$C$38:$U$69,13,0))</f>
        <v>0.32688172043010799</v>
      </c>
      <c r="AK25" s="35">
        <f>IF(VLOOKUP($B25,intercensal_procesada_TP!$C$38:$U$69,14,0)="NA",0,VLOOKUP($B25,intercensal_procesada_TP!$C$38:$U$69,14,0))</f>
        <v>0.14910394265233001</v>
      </c>
      <c r="AL25" s="35">
        <f>IF(VLOOKUP($B25,intercensal_procesada_TP!$C$38:$U$69,15,0)="NA",0,VLOOKUP($B25,intercensal_procesada_TP!$C$38:$U$69,15,0))</f>
        <v>1.50537634408602E-2</v>
      </c>
      <c r="AN25" s="31">
        <f t="shared" si="7"/>
        <v>39.835226473896299</v>
      </c>
      <c r="AO25" s="31">
        <f t="shared" si="8"/>
        <v>40.383674844050518</v>
      </c>
      <c r="AP25" s="31">
        <f t="shared" si="9"/>
        <v>40.246577408627189</v>
      </c>
      <c r="AR25" s="31">
        <f t="shared" si="10"/>
        <v>24.687122604358088</v>
      </c>
      <c r="AS25" s="31">
        <f t="shared" si="11"/>
        <v>39.333333333333385</v>
      </c>
      <c r="AT25" s="31">
        <f t="shared" si="12"/>
        <v>24.863766048502129</v>
      </c>
      <c r="AV25" s="31">
        <f t="shared" si="13"/>
        <v>1190970.9500000007</v>
      </c>
      <c r="AW25" s="31">
        <v>254</v>
      </c>
      <c r="AX25" s="31">
        <f t="shared" si="14"/>
        <v>302506621.30000019</v>
      </c>
      <c r="AZ25" s="31">
        <f t="shared" si="15"/>
        <v>124620.92499999994</v>
      </c>
      <c r="BA25" s="31">
        <v>185</v>
      </c>
      <c r="BB25" s="31">
        <f t="shared" si="16"/>
        <v>23054871.124999989</v>
      </c>
      <c r="BD25" s="36">
        <v>1.4590974375588901</v>
      </c>
      <c r="BE25" s="31">
        <f t="shared" si="17"/>
        <v>95182138.703346431</v>
      </c>
      <c r="BG25" s="36">
        <v>1.4590974375588901</v>
      </c>
      <c r="BH25" s="31">
        <f t="shared" si="18"/>
        <v>7254095.5691389497</v>
      </c>
      <c r="BJ25" s="38">
        <v>6379.8742000000002</v>
      </c>
      <c r="BK25" s="39">
        <f t="shared" si="19"/>
        <v>36.249285227272729</v>
      </c>
      <c r="BL25" s="40">
        <f t="shared" si="20"/>
        <v>3450284494.3994398</v>
      </c>
      <c r="BN25" s="38">
        <f>VLOOKUP(B25,ENIGH_gasto_educ_entret!$A$2:$C$33,3,0)</f>
        <v>1491.7802204804332</v>
      </c>
      <c r="BO25" s="39">
        <f t="shared" si="21"/>
        <v>13.561638368003937</v>
      </c>
      <c r="BP25" s="40">
        <f t="shared" si="22"/>
        <v>98377420.795602143</v>
      </c>
      <c r="BR25" s="41">
        <f t="shared" si="23"/>
        <v>139.38156670168422</v>
      </c>
      <c r="BS25" s="40">
        <f t="shared" si="24"/>
        <v>5052.4821667934903</v>
      </c>
      <c r="BU25" s="41">
        <f t="shared" si="25"/>
        <v>62.716427347416676</v>
      </c>
      <c r="BV25" s="40">
        <f t="shared" si="26"/>
        <v>850.53750741885744</v>
      </c>
      <c r="BX25" s="42">
        <f t="shared" si="27"/>
        <v>98.056147031870552</v>
      </c>
      <c r="BY25" s="43">
        <f t="shared" si="28"/>
        <v>2787.4745252424818</v>
      </c>
    </row>
    <row r="26" spans="1:511">
      <c r="A26" s="29" t="s">
        <v>140</v>
      </c>
      <c r="B26" s="29" t="s">
        <v>141</v>
      </c>
      <c r="C26" s="30">
        <v>878931</v>
      </c>
      <c r="D26" s="30">
        <v>1097025</v>
      </c>
      <c r="E26" s="30">
        <v>2038372</v>
      </c>
      <c r="F26" s="31">
        <f>VLOOKUP(B26,intercensal_procesada_TP!$C$3:$U$34,4,0)</f>
        <v>55054</v>
      </c>
      <c r="G26" s="31">
        <f>VLOOKUP(B26,intercensal_procesada_TP!$C$3:$U$34,5,0)</f>
        <v>218890</v>
      </c>
      <c r="H26" s="31">
        <f t="shared" si="0"/>
        <v>273944</v>
      </c>
      <c r="I26" s="31">
        <f t="shared" si="1"/>
        <v>547888</v>
      </c>
      <c r="J26" s="32">
        <v>0.3</v>
      </c>
      <c r="K26" s="31">
        <f t="shared" si="2"/>
        <v>712254.4</v>
      </c>
      <c r="L26" s="31">
        <f>VLOOKUP(B26,intercensal_procesada_TP!$C$38:$Q$69,4,0)</f>
        <v>42292</v>
      </c>
      <c r="M26" s="31">
        <f>VLOOKUP(B26,intercensal_procesada_TP!$C$38:$Q$69,5,0)</f>
        <v>282</v>
      </c>
      <c r="N26" s="31">
        <f t="shared" si="3"/>
        <v>42574</v>
      </c>
      <c r="O26" s="31">
        <f t="shared" si="4"/>
        <v>85148</v>
      </c>
      <c r="P26" s="33">
        <v>0.3</v>
      </c>
      <c r="Q26" s="31">
        <f t="shared" si="5"/>
        <v>110692.40000000001</v>
      </c>
      <c r="R26" s="34">
        <f t="shared" si="6"/>
        <v>822946.8</v>
      </c>
      <c r="S26" s="35">
        <f>VLOOKUP($B26,intercensal_procesada_TP!$C$3:$U$34,6,0)</f>
        <v>0.100519489955317</v>
      </c>
      <c r="T26" s="35">
        <f>VLOOKUP($B26,intercensal_procesada_TP!$C$3:$U$34,7,0)</f>
        <v>0.40220510771242801</v>
      </c>
      <c r="U26" s="35">
        <f>VLOOKUP($B26,intercensal_procesada_TP!$C$3:$U$34,8,0)</f>
        <v>0.39212409634177398</v>
      </c>
      <c r="V26" s="35">
        <f>VLOOKUP($B26,intercensal_procesada_TP!$C$3:$U$34,9,0)</f>
        <v>9.3108584299051805E-2</v>
      </c>
      <c r="W26" s="35">
        <f>VLOOKUP($B26,intercensal_procesada_TP!$C$3:$U$34,10,0)</f>
        <v>1.2042721691430201E-2</v>
      </c>
      <c r="X26" s="35">
        <f>VLOOKUP($B26,intercensal_procesada_TP!$C$3:$U$34,11,0)</f>
        <v>9.8108639042441395E-2</v>
      </c>
      <c r="Y26" s="35">
        <f>VLOOKUP($B26,intercensal_procesada_TP!$C$3:$U$34,12,0)</f>
        <v>0.33834802869021002</v>
      </c>
      <c r="Z26" s="35">
        <f>VLOOKUP($B26,intercensal_procesada_TP!$C$3:$U$34,13,0)</f>
        <v>0.434871396591895</v>
      </c>
      <c r="AA26" s="35">
        <f>VLOOKUP($B26,intercensal_procesada_TP!$C$3:$U$34,14,0)</f>
        <v>0.116748138334323</v>
      </c>
      <c r="AB26" s="35">
        <f>VLOOKUP($B26,intercensal_procesada_TP!$C$3:$U$34,15,0)</f>
        <v>1.19237973411302E-2</v>
      </c>
      <c r="AC26" s="35">
        <f>IF(VLOOKUP($B26,intercensal_procesada_TP!$C$38:$U$69,6,0)="NA",0,VLOOKUP($B26,intercensal_procesada_TP!$C$38:$U$69,6,0))</f>
        <v>0.209141208739241</v>
      </c>
      <c r="AD26" s="35">
        <f>IF(VLOOKUP($B26,intercensal_procesada_TP!$C$38:$U$69,7,0)="NA",0,VLOOKUP($B26,intercensal_procesada_TP!$C$38:$U$69,7,0))</f>
        <v>0.52425990731107497</v>
      </c>
      <c r="AE26" s="35">
        <f>IF(VLOOKUP($B26,intercensal_procesada_TP!$C$38:$U$69,8,0)="NA",0,VLOOKUP($B26,intercensal_procesada_TP!$C$38:$U$69,8,0))</f>
        <v>0.2285775087487</v>
      </c>
      <c r="AF26" s="35">
        <f>IF(VLOOKUP($B26,intercensal_procesada_TP!$C$38:$U$69,9,0)="NA",0,VLOOKUP($B26,intercensal_procesada_TP!$C$38:$U$69,9,0))</f>
        <v>3.6318925565118697E-2</v>
      </c>
      <c r="AG26" s="35">
        <f>IF(VLOOKUP($B26,intercensal_procesada_TP!$C$38:$U$69,10,0)="NA",0,VLOOKUP($B26,intercensal_procesada_TP!$C$38:$U$69,10,0))</f>
        <v>1.7024496358649401E-3</v>
      </c>
      <c r="AH26" s="35">
        <f>IF(VLOOKUP($B26,intercensal_procesada_TP!$C$38:$U$69,11,0)="NA",0,VLOOKUP($B26,intercensal_procesada_TP!$C$38:$U$69,11,0))</f>
        <v>0.19148936170212799</v>
      </c>
      <c r="AI26" s="35">
        <f>IF(VLOOKUP($B26,intercensal_procesada_TP!$C$38:$U$69,12,0)="NA",0,VLOOKUP($B26,intercensal_procesada_TP!$C$38:$U$69,12,0))</f>
        <v>0.45390070921985798</v>
      </c>
      <c r="AJ26" s="35">
        <f>IF(VLOOKUP($B26,intercensal_procesada_TP!$C$38:$U$69,13,0)="NA",0,VLOOKUP($B26,intercensal_procesada_TP!$C$38:$U$69,13,0))</f>
        <v>0.30141843971631199</v>
      </c>
      <c r="AK26" s="35">
        <f>IF(VLOOKUP($B26,intercensal_procesada_TP!$C$38:$U$69,14,0)="NA",0,VLOOKUP($B26,intercensal_procesada_TP!$C$38:$U$69,14,0))</f>
        <v>2.1276595744680899E-2</v>
      </c>
      <c r="AL26" s="35">
        <f>IF(VLOOKUP($B26,intercensal_procesada_TP!$C$38:$U$69,15,0)="NA",0,VLOOKUP($B26,intercensal_procesada_TP!$C$38:$U$69,15,0))</f>
        <v>3.1914893617021302E-2</v>
      </c>
      <c r="AN26" s="31">
        <f t="shared" si="7"/>
        <v>37.635276274203527</v>
      </c>
      <c r="AO26" s="31">
        <f t="shared" si="8"/>
        <v>38.425190735072377</v>
      </c>
      <c r="AP26" s="31">
        <f t="shared" si="9"/>
        <v>38.266443141663963</v>
      </c>
      <c r="AR26" s="31">
        <f t="shared" si="10"/>
        <v>27.174465619975418</v>
      </c>
      <c r="AS26" s="31">
        <f t="shared" si="11"/>
        <v>31.914893617021281</v>
      </c>
      <c r="AT26" s="31">
        <f t="shared" si="12"/>
        <v>27.20586508197492</v>
      </c>
      <c r="AV26" s="31">
        <f t="shared" si="13"/>
        <v>454257.37499999971</v>
      </c>
      <c r="AW26" s="31">
        <v>254</v>
      </c>
      <c r="AX26" s="31">
        <f t="shared" si="14"/>
        <v>115381373.24999993</v>
      </c>
      <c r="AZ26" s="31">
        <f t="shared" si="15"/>
        <v>50191.375000000015</v>
      </c>
      <c r="BA26" s="31">
        <v>185</v>
      </c>
      <c r="BB26" s="31">
        <f t="shared" si="16"/>
        <v>9285404.3750000019</v>
      </c>
      <c r="BD26" s="36">
        <v>1.4315065545950501</v>
      </c>
      <c r="BE26" s="31">
        <f t="shared" si="17"/>
        <v>34780014.576766714</v>
      </c>
      <c r="BG26" s="36">
        <v>1.4315065545950501</v>
      </c>
      <c r="BH26" s="31">
        <f t="shared" si="18"/>
        <v>2798948.3087008912</v>
      </c>
      <c r="BJ26" s="38">
        <v>7329.4061000000002</v>
      </c>
      <c r="BK26" s="39">
        <f t="shared" si="19"/>
        <v>41.644352840909093</v>
      </c>
      <c r="BL26" s="40">
        <f t="shared" si="20"/>
        <v>1448391198.8468347</v>
      </c>
      <c r="BN26" s="38">
        <f>VLOOKUP(B26,ENIGH_gasto_educ_entret!$A$2:$C$33,3,0)</f>
        <v>1884.0567094389201</v>
      </c>
      <c r="BO26" s="39">
        <f t="shared" si="21"/>
        <v>17.127788267626546</v>
      </c>
      <c r="BP26" s="40">
        <f t="shared" si="22"/>
        <v>47939794.003460288</v>
      </c>
      <c r="BR26" s="41">
        <f t="shared" si="23"/>
        <v>126.96030786133923</v>
      </c>
      <c r="BS26" s="40">
        <f t="shared" si="24"/>
        <v>5287.1798573680553</v>
      </c>
      <c r="BU26" s="41">
        <f t="shared" si="25"/>
        <v>65.74313686054613</v>
      </c>
      <c r="BV26" s="40">
        <f t="shared" si="26"/>
        <v>1126.0345281970285</v>
      </c>
      <c r="BX26" s="42">
        <f t="shared" si="27"/>
        <v>94.144755749892539</v>
      </c>
      <c r="BY26" s="43">
        <f t="shared" si="28"/>
        <v>3056.5919494272307</v>
      </c>
    </row>
    <row r="27" spans="1:511">
      <c r="A27" s="29" t="s">
        <v>142</v>
      </c>
      <c r="B27" s="29" t="s">
        <v>143</v>
      </c>
      <c r="C27" s="30">
        <v>743626</v>
      </c>
      <c r="D27" s="30">
        <v>677379</v>
      </c>
      <c r="E27" s="30">
        <v>1501562</v>
      </c>
      <c r="F27" s="31">
        <f>VLOOKUP(B27,intercensal_procesada_TP!$C$3:$U$34,4,0)</f>
        <v>34769</v>
      </c>
      <c r="G27" s="31">
        <f>VLOOKUP(B27,intercensal_procesada_TP!$C$3:$U$34,5,0)</f>
        <v>188216</v>
      </c>
      <c r="H27" s="31">
        <f t="shared" si="0"/>
        <v>222985</v>
      </c>
      <c r="I27" s="31">
        <f t="shared" si="1"/>
        <v>445970</v>
      </c>
      <c r="J27" s="32">
        <v>0.3</v>
      </c>
      <c r="K27" s="31">
        <f t="shared" si="2"/>
        <v>579761</v>
      </c>
      <c r="L27" s="31">
        <f>VLOOKUP(B27,intercensal_procesada_TP!$C$38:$Q$69,4,0)</f>
        <v>24848</v>
      </c>
      <c r="M27" s="31">
        <f>VLOOKUP(B27,intercensal_procesada_TP!$C$38:$Q$69,5,0)</f>
        <v>148</v>
      </c>
      <c r="N27" s="31">
        <f t="shared" si="3"/>
        <v>24996</v>
      </c>
      <c r="O27" s="31">
        <f t="shared" si="4"/>
        <v>49992</v>
      </c>
      <c r="P27" s="33">
        <v>0.3</v>
      </c>
      <c r="Q27" s="31">
        <f t="shared" si="5"/>
        <v>64989.600000000006</v>
      </c>
      <c r="R27" s="34">
        <f t="shared" si="6"/>
        <v>644750.6</v>
      </c>
      <c r="S27" s="35">
        <f>VLOOKUP($B27,intercensal_procesada_TP!$C$3:$U$34,6,0)</f>
        <v>0.131956628030717</v>
      </c>
      <c r="T27" s="35">
        <f>VLOOKUP($B27,intercensal_procesada_TP!$C$3:$U$34,7,0)</f>
        <v>0.45503178118438797</v>
      </c>
      <c r="U27" s="35">
        <f>VLOOKUP($B27,intercensal_procesada_TP!$C$3:$U$34,8,0)</f>
        <v>0.321407000488941</v>
      </c>
      <c r="V27" s="35">
        <f>VLOOKUP($B27,intercensal_procesada_TP!$C$3:$U$34,9,0)</f>
        <v>7.5555811211136401E-2</v>
      </c>
      <c r="W27" s="35">
        <f>VLOOKUP($B27,intercensal_procesada_TP!$C$3:$U$34,10,0)</f>
        <v>1.6048779084816899E-2</v>
      </c>
      <c r="X27" s="35">
        <f>VLOOKUP($B27,intercensal_procesada_TP!$C$3:$U$34,11,0)</f>
        <v>9.4449993624346501E-2</v>
      </c>
      <c r="Y27" s="35">
        <f>VLOOKUP($B27,intercensal_procesada_TP!$C$3:$U$34,12,0)</f>
        <v>0.30604730734900298</v>
      </c>
      <c r="Z27" s="35">
        <f>VLOOKUP($B27,intercensal_procesada_TP!$C$3:$U$34,13,0)</f>
        <v>0.443904875249713</v>
      </c>
      <c r="AA27" s="35">
        <f>VLOOKUP($B27,intercensal_procesada_TP!$C$3:$U$34,14,0)</f>
        <v>0.146390317507545</v>
      </c>
      <c r="AB27" s="35">
        <f>VLOOKUP($B27,intercensal_procesada_TP!$C$3:$U$34,15,0)</f>
        <v>9.2075062693926096E-3</v>
      </c>
      <c r="AC27" s="35">
        <f>IF(VLOOKUP($B27,intercensal_procesada_TP!$C$38:$U$69,6,0)="NA",0,VLOOKUP($B27,intercensal_procesada_TP!$C$38:$U$69,6,0))</f>
        <v>0.321313586606568</v>
      </c>
      <c r="AD27" s="35">
        <f>IF(VLOOKUP($B27,intercensal_procesada_TP!$C$38:$U$69,7,0)="NA",0,VLOOKUP($B27,intercensal_procesada_TP!$C$38:$U$69,7,0))</f>
        <v>0.50418544752092698</v>
      </c>
      <c r="AE27" s="35">
        <f>IF(VLOOKUP($B27,intercensal_procesada_TP!$C$38:$U$69,8,0)="NA",0,VLOOKUP($B27,intercensal_procesada_TP!$C$38:$U$69,8,0))</f>
        <v>0.16105924018029599</v>
      </c>
      <c r="AF27" s="35">
        <f>IF(VLOOKUP($B27,intercensal_procesada_TP!$C$38:$U$69,9,0)="NA",0,VLOOKUP($B27,intercensal_procesada_TP!$C$38:$U$69,9,0))</f>
        <v>1.16709594333548E-2</v>
      </c>
      <c r="AG27" s="35">
        <f>IF(VLOOKUP($B27,intercensal_procesada_TP!$C$38:$U$69,10,0)="NA",0,VLOOKUP($B27,intercensal_procesada_TP!$C$38:$U$69,10,0))</f>
        <v>1.7707662588538301E-3</v>
      </c>
      <c r="AH27" s="35">
        <f>IF(VLOOKUP($B27,intercensal_procesada_TP!$C$38:$U$69,11,0)="NA",0,VLOOKUP($B27,intercensal_procesada_TP!$C$38:$U$69,11,0))</f>
        <v>0.37162162162162199</v>
      </c>
      <c r="AI27" s="35">
        <f>IF(VLOOKUP($B27,intercensal_procesada_TP!$C$38:$U$69,12,0)="NA",0,VLOOKUP($B27,intercensal_procesada_TP!$C$38:$U$69,12,0))</f>
        <v>0.45945945945945899</v>
      </c>
      <c r="AJ27" s="35">
        <f>IF(VLOOKUP($B27,intercensal_procesada_TP!$C$38:$U$69,13,0)="NA",0,VLOOKUP($B27,intercensal_procesada_TP!$C$38:$U$69,13,0))</f>
        <v>0.168918918918919</v>
      </c>
      <c r="AK27" s="35">
        <f>IF(VLOOKUP($B27,intercensal_procesada_TP!$C$38:$U$69,14,0)="NA",0,VLOOKUP($B27,intercensal_procesada_TP!$C$38:$U$69,14,0))</f>
        <v>0</v>
      </c>
      <c r="AL27" s="35">
        <f>IF(VLOOKUP($B27,intercensal_procesada_TP!$C$38:$U$69,15,0)="NA",0,VLOOKUP($B27,intercensal_procesada_TP!$C$38:$U$69,15,0))</f>
        <v>0</v>
      </c>
      <c r="AM27" s="45"/>
      <c r="AN27" s="31">
        <f t="shared" si="7"/>
        <v>34.898544680606264</v>
      </c>
      <c r="AO27" s="31">
        <f t="shared" si="8"/>
        <v>40.745287329451301</v>
      </c>
      <c r="AP27" s="31">
        <f t="shared" si="9"/>
        <v>39.833632307105887</v>
      </c>
      <c r="AR27" s="31">
        <f t="shared" si="10"/>
        <v>22.317691564713446</v>
      </c>
      <c r="AS27" s="31">
        <f t="shared" si="11"/>
        <v>20.726351351351347</v>
      </c>
      <c r="AT27" s="31">
        <f t="shared" si="12"/>
        <v>22.308269323091682</v>
      </c>
      <c r="AV27" s="31">
        <f t="shared" si="13"/>
        <v>384899.77500000026</v>
      </c>
      <c r="AW27" s="31">
        <v>254</v>
      </c>
      <c r="AX27" s="31">
        <f t="shared" si="14"/>
        <v>97764542.850000069</v>
      </c>
      <c r="AZ27" s="31">
        <f t="shared" si="15"/>
        <v>24163.424999999988</v>
      </c>
      <c r="BA27" s="31">
        <v>185</v>
      </c>
      <c r="BB27" s="31">
        <f t="shared" si="16"/>
        <v>4470233.6249999981</v>
      </c>
      <c r="BD27" s="36">
        <v>1.1952644919997299</v>
      </c>
      <c r="BE27" s="31">
        <f t="shared" si="17"/>
        <v>15971313.397968322</v>
      </c>
      <c r="BG27" s="36">
        <v>1.1952644919997299</v>
      </c>
      <c r="BH27" s="31">
        <f t="shared" si="18"/>
        <v>730280.12105117645</v>
      </c>
      <c r="BJ27" s="38">
        <v>7941.5352000000003</v>
      </c>
      <c r="BK27" s="39">
        <f t="shared" si="19"/>
        <v>45.122359090909093</v>
      </c>
      <c r="BL27" s="40">
        <f t="shared" si="20"/>
        <v>720663338.29657412</v>
      </c>
      <c r="BN27" s="38">
        <f>VLOOKUP(B27,ENIGH_gasto_educ_entret!$A$2:$C$33,3,0)</f>
        <v>1818.2492798772535</v>
      </c>
      <c r="BO27" s="39">
        <f t="shared" si="21"/>
        <v>16.529538907975031</v>
      </c>
      <c r="BP27" s="40">
        <f t="shared" si="22"/>
        <v>12071193.674636137</v>
      </c>
      <c r="BR27" s="41">
        <f t="shared" si="23"/>
        <v>71.625057281737881</v>
      </c>
      <c r="BS27" s="40">
        <f t="shared" si="24"/>
        <v>3231.8915545735099</v>
      </c>
      <c r="BU27" s="41">
        <f t="shared" si="25"/>
        <v>29.215879382748298</v>
      </c>
      <c r="BV27" s="40">
        <f t="shared" si="26"/>
        <v>482.9250149878435</v>
      </c>
      <c r="BX27" s="42">
        <f t="shared" si="27"/>
        <v>49.295058206285859</v>
      </c>
      <c r="BY27" s="43">
        <f t="shared" si="28"/>
        <v>1784.4591041354884</v>
      </c>
    </row>
    <row r="28" spans="1:511">
      <c r="A28" s="29" t="s">
        <v>144</v>
      </c>
      <c r="B28" s="29" t="s">
        <v>145</v>
      </c>
      <c r="C28" s="30">
        <v>824229</v>
      </c>
      <c r="D28" s="30">
        <v>1040443</v>
      </c>
      <c r="E28" s="30">
        <v>2717820</v>
      </c>
      <c r="F28" s="31">
        <f>VLOOKUP(B28,intercensal_procesada_TP!$C$3:$U$34,4,0)</f>
        <v>56747</v>
      </c>
      <c r="G28" s="31">
        <f>VLOOKUP(B28,intercensal_procesada_TP!$C$3:$U$34,5,0)</f>
        <v>178363</v>
      </c>
      <c r="H28" s="31">
        <f t="shared" si="0"/>
        <v>235110</v>
      </c>
      <c r="I28" s="31">
        <f t="shared" si="1"/>
        <v>470220</v>
      </c>
      <c r="J28" s="32">
        <v>0.3</v>
      </c>
      <c r="K28" s="31">
        <f t="shared" si="2"/>
        <v>611286</v>
      </c>
      <c r="L28" s="31">
        <f>VLOOKUP(B28,intercensal_procesada_TP!$C$38:$Q$69,4,0)</f>
        <v>28518</v>
      </c>
      <c r="M28" s="31">
        <f>VLOOKUP(B28,intercensal_procesada_TP!$C$38:$Q$69,5,0)</f>
        <v>270</v>
      </c>
      <c r="N28" s="31">
        <f t="shared" si="3"/>
        <v>28788</v>
      </c>
      <c r="O28" s="31">
        <f t="shared" si="4"/>
        <v>57576</v>
      </c>
      <c r="P28" s="33">
        <v>0.3</v>
      </c>
      <c r="Q28" s="31">
        <f t="shared" si="5"/>
        <v>74848.800000000003</v>
      </c>
      <c r="R28" s="34">
        <f t="shared" si="6"/>
        <v>686134.8</v>
      </c>
      <c r="S28" s="35">
        <f>VLOOKUP($B28,intercensal_procesada_TP!$C$3:$U$34,6,0)</f>
        <v>0.101185965777927</v>
      </c>
      <c r="T28" s="35">
        <f>VLOOKUP($B28,intercensal_procesada_TP!$C$3:$U$34,7,0)</f>
        <v>0.42292984651171001</v>
      </c>
      <c r="U28" s="35">
        <f>VLOOKUP($B28,intercensal_procesada_TP!$C$3:$U$34,8,0)</f>
        <v>0.39972157118438001</v>
      </c>
      <c r="V28" s="35">
        <f>VLOOKUP($B28,intercensal_procesada_TP!$C$3:$U$34,9,0)</f>
        <v>7.0558796059703596E-2</v>
      </c>
      <c r="W28" s="35">
        <f>VLOOKUP($B28,intercensal_procesada_TP!$C$3:$U$34,10,0)</f>
        <v>5.6038204662801601E-3</v>
      </c>
      <c r="X28" s="35">
        <f>VLOOKUP($B28,intercensal_procesada_TP!$C$3:$U$34,11,0)</f>
        <v>0.100973856685523</v>
      </c>
      <c r="Y28" s="35">
        <f>VLOOKUP($B28,intercensal_procesada_TP!$C$3:$U$34,12,0)</f>
        <v>0.34193190291708497</v>
      </c>
      <c r="Z28" s="35">
        <f>VLOOKUP($B28,intercensal_procesada_TP!$C$3:$U$34,13,0)</f>
        <v>0.439373636909</v>
      </c>
      <c r="AA28" s="35">
        <f>VLOOKUP($B28,intercensal_procesada_TP!$C$3:$U$34,14,0)</f>
        <v>0.10485358510453401</v>
      </c>
      <c r="AB28" s="35">
        <f>VLOOKUP($B28,intercensal_procesada_TP!$C$3:$U$34,15,0)</f>
        <v>1.2867018383857599E-2</v>
      </c>
      <c r="AC28" s="35">
        <f>IF(VLOOKUP($B28,intercensal_procesada_TP!$C$38:$U$69,6,0)="NA",0,VLOOKUP($B28,intercensal_procesada_TP!$C$38:$U$69,6,0))</f>
        <v>0.24093554947752299</v>
      </c>
      <c r="AD28" s="35">
        <f>IF(VLOOKUP($B28,intercensal_procesada_TP!$C$38:$U$69,7,0)="NA",0,VLOOKUP($B28,intercensal_procesada_TP!$C$38:$U$69,7,0))</f>
        <v>0.52205624517848404</v>
      </c>
      <c r="AE28" s="35">
        <f>IF(VLOOKUP($B28,intercensal_procesada_TP!$C$38:$U$69,8,0)="NA",0,VLOOKUP($B28,intercensal_procesada_TP!$C$38:$U$69,8,0))</f>
        <v>0.217055894522758</v>
      </c>
      <c r="AF28" s="35">
        <f>IF(VLOOKUP($B28,intercensal_procesada_TP!$C$38:$U$69,9,0)="NA",0,VLOOKUP($B28,intercensal_procesada_TP!$C$38:$U$69,9,0))</f>
        <v>1.8444491198541298E-2</v>
      </c>
      <c r="AG28" s="35">
        <f>IF(VLOOKUP($B28,intercensal_procesada_TP!$C$38:$U$69,10,0)="NA",0,VLOOKUP($B28,intercensal_procesada_TP!$C$38:$U$69,10,0))</f>
        <v>1.5078196226944399E-3</v>
      </c>
      <c r="AH28" s="35">
        <f>IF(VLOOKUP($B28,intercensal_procesada_TP!$C$38:$U$69,11,0)="NA",0,VLOOKUP($B28,intercensal_procesada_TP!$C$38:$U$69,11,0))</f>
        <v>0.13703703703703701</v>
      </c>
      <c r="AI28" s="35">
        <f>IF(VLOOKUP($B28,intercensal_procesada_TP!$C$38:$U$69,12,0)="NA",0,VLOOKUP($B28,intercensal_procesada_TP!$C$38:$U$69,12,0))</f>
        <v>0.13703703703703701</v>
      </c>
      <c r="AJ28" s="35">
        <f>IF(VLOOKUP($B28,intercensal_procesada_TP!$C$38:$U$69,13,0)="NA",0,VLOOKUP($B28,intercensal_procesada_TP!$C$38:$U$69,13,0))</f>
        <v>0.71481481481481501</v>
      </c>
      <c r="AK28" s="35">
        <f>IF(VLOOKUP($B28,intercensal_procesada_TP!$C$38:$U$69,14,0)="NA",0,VLOOKUP($B28,intercensal_procesada_TP!$C$38:$U$69,14,0))</f>
        <v>1.1111111111111099E-2</v>
      </c>
      <c r="AL28" s="35">
        <f>IF(VLOOKUP($B28,intercensal_procesada_TP!$C$38:$U$69,15,0)="NA",0,VLOOKUP($B28,intercensal_procesada_TP!$C$38:$U$69,15,0))</f>
        <v>0</v>
      </c>
      <c r="AN28" s="31">
        <f t="shared" si="7"/>
        <v>35.453151708460375</v>
      </c>
      <c r="AO28" s="31">
        <f t="shared" si="8"/>
        <v>37.659408061088897</v>
      </c>
      <c r="AP28" s="31">
        <f t="shared" si="9"/>
        <v>37.126898047722342</v>
      </c>
      <c r="AR28" s="31">
        <f t="shared" si="10"/>
        <v>25.206974542394306</v>
      </c>
      <c r="AS28" s="31">
        <f t="shared" si="11"/>
        <v>37.277777777777786</v>
      </c>
      <c r="AT28" s="31">
        <f t="shared" si="12"/>
        <v>25.32018549395584</v>
      </c>
      <c r="AV28" s="31">
        <f t="shared" si="13"/>
        <v>378252.55</v>
      </c>
      <c r="AW28" s="31">
        <v>254</v>
      </c>
      <c r="AX28" s="31">
        <f t="shared" si="14"/>
        <v>96076147.700000003</v>
      </c>
      <c r="AZ28" s="31">
        <f t="shared" si="15"/>
        <v>31586.425000000032</v>
      </c>
      <c r="BA28" s="31">
        <v>185</v>
      </c>
      <c r="BB28" s="31">
        <f t="shared" si="16"/>
        <v>5843488.6250000056</v>
      </c>
      <c r="BD28" s="36">
        <v>1.2178774958694001</v>
      </c>
      <c r="BE28" s="31">
        <f t="shared" si="17"/>
        <v>17187960.648465231</v>
      </c>
      <c r="BG28" s="36">
        <v>1.2178774958694001</v>
      </c>
      <c r="BH28" s="31">
        <f t="shared" si="18"/>
        <v>1045396.3334361948</v>
      </c>
      <c r="BJ28" s="38">
        <v>7564.3181000000004</v>
      </c>
      <c r="BK28" s="39">
        <f t="shared" si="19"/>
        <v>42.979080113636364</v>
      </c>
      <c r="BL28" s="40">
        <f t="shared" si="20"/>
        <v>738722737.70041645</v>
      </c>
      <c r="BN28" s="38">
        <f>VLOOKUP(B28,ENIGH_gasto_educ_entret!$A$2:$C$33,3,0)</f>
        <v>1819.5936378277065</v>
      </c>
      <c r="BO28" s="39">
        <f t="shared" si="21"/>
        <v>16.541760343888242</v>
      </c>
      <c r="BP28" s="40">
        <f t="shared" si="22"/>
        <v>17292695.612081017</v>
      </c>
      <c r="BR28" s="41">
        <f t="shared" si="23"/>
        <v>73.106038230892906</v>
      </c>
      <c r="BS28" s="40">
        <f t="shared" si="24"/>
        <v>3142.0302739161093</v>
      </c>
      <c r="BU28" s="41">
        <f t="shared" si="25"/>
        <v>36.31361447256478</v>
      </c>
      <c r="BV28" s="40">
        <f t="shared" si="26"/>
        <v>600.6911078255182</v>
      </c>
      <c r="BX28" s="42">
        <f t="shared" si="27"/>
        <v>53.648540465375568</v>
      </c>
      <c r="BY28" s="43">
        <f t="shared" si="28"/>
        <v>1798.0551808254677</v>
      </c>
    </row>
    <row r="29" spans="1:511">
      <c r="A29" s="29" t="s">
        <v>146</v>
      </c>
      <c r="B29" s="29" t="s">
        <v>147</v>
      </c>
      <c r="C29" s="30">
        <v>905265</v>
      </c>
      <c r="D29" s="30">
        <v>2966321</v>
      </c>
      <c r="E29" s="30">
        <v>2966321</v>
      </c>
      <c r="F29" s="31">
        <f>VLOOKUP(B29,intercensal_procesada_TP!$C$3:$U$34,4,0)</f>
        <v>57117</v>
      </c>
      <c r="G29" s="31">
        <f>VLOOKUP(B29,intercensal_procesada_TP!$C$3:$U$34,5,0)</f>
        <v>120602</v>
      </c>
      <c r="H29" s="31">
        <f t="shared" si="0"/>
        <v>177719</v>
      </c>
      <c r="I29" s="31">
        <f t="shared" si="1"/>
        <v>355438</v>
      </c>
      <c r="J29" s="32">
        <v>0.3</v>
      </c>
      <c r="K29" s="31">
        <f t="shared" si="2"/>
        <v>462069.4</v>
      </c>
      <c r="L29" s="31">
        <f>VLOOKUP(B29,intercensal_procesada_TP!$C$38:$Q$69,4,0)</f>
        <v>24139</v>
      </c>
      <c r="M29" s="31">
        <f>VLOOKUP(B29,intercensal_procesada_TP!$C$38:$Q$69,5,0)</f>
        <v>113</v>
      </c>
      <c r="N29" s="31">
        <f t="shared" si="3"/>
        <v>24252</v>
      </c>
      <c r="O29" s="31">
        <f t="shared" si="4"/>
        <v>48504</v>
      </c>
      <c r="P29" s="33">
        <v>0.3</v>
      </c>
      <c r="Q29" s="31">
        <f t="shared" si="5"/>
        <v>63055.200000000004</v>
      </c>
      <c r="R29" s="34">
        <f t="shared" si="6"/>
        <v>525124.6</v>
      </c>
      <c r="S29" s="35">
        <f>VLOOKUP($B29,intercensal_procesada_TP!$C$3:$U$34,6,0)</f>
        <v>0.139135458795105</v>
      </c>
      <c r="T29" s="35">
        <f>VLOOKUP($B29,intercensal_procesada_TP!$C$3:$U$34,7,0)</f>
        <v>0.39375317331092302</v>
      </c>
      <c r="U29" s="35">
        <f>VLOOKUP($B29,intercensal_procesada_TP!$C$3:$U$34,8,0)</f>
        <v>0.39609923490379401</v>
      </c>
      <c r="V29" s="35">
        <f>VLOOKUP($B29,intercensal_procesada_TP!$C$3:$U$34,9,0)</f>
        <v>6.9366388290701506E-2</v>
      </c>
      <c r="W29" s="35">
        <f>VLOOKUP($B29,intercensal_procesada_TP!$C$3:$U$34,10,0)</f>
        <v>1.6457446994765099E-3</v>
      </c>
      <c r="X29" s="35">
        <f>VLOOKUP($B29,intercensal_procesada_TP!$C$3:$U$34,11,0)</f>
        <v>0.14512197144326</v>
      </c>
      <c r="Y29" s="35">
        <f>VLOOKUP($B29,intercensal_procesada_TP!$C$3:$U$34,12,0)</f>
        <v>0.42257176497902199</v>
      </c>
      <c r="Z29" s="35">
        <f>VLOOKUP($B29,intercensal_procesada_TP!$C$3:$U$34,13,0)</f>
        <v>0.36168554418666399</v>
      </c>
      <c r="AA29" s="35">
        <f>VLOOKUP($B29,intercensal_procesada_TP!$C$3:$U$34,14,0)</f>
        <v>6.3796620288220807E-2</v>
      </c>
      <c r="AB29" s="35">
        <f>VLOOKUP($B29,intercensal_procesada_TP!$C$3:$U$34,15,0)</f>
        <v>6.8240991028341198E-3</v>
      </c>
      <c r="AC29" s="35">
        <f>IF(VLOOKUP($B29,intercensal_procesada_TP!$C$38:$U$69,6,0)="NA",0,VLOOKUP($B29,intercensal_procesada_TP!$C$38:$U$69,6,0))</f>
        <v>0.39139980943701103</v>
      </c>
      <c r="AD29" s="35">
        <f>IF(VLOOKUP($B29,intercensal_procesada_TP!$C$38:$U$69,7,0)="NA",0,VLOOKUP($B29,intercensal_procesada_TP!$C$38:$U$69,7,0))</f>
        <v>0.46555366833754502</v>
      </c>
      <c r="AE29" s="35">
        <f>IF(VLOOKUP($B29,intercensal_procesada_TP!$C$38:$U$69,8,0)="NA",0,VLOOKUP($B29,intercensal_procesada_TP!$C$38:$U$69,8,0))</f>
        <v>0.134595467914992</v>
      </c>
      <c r="AF29" s="35">
        <f>IF(VLOOKUP($B29,intercensal_procesada_TP!$C$38:$U$69,9,0)="NA",0,VLOOKUP($B29,intercensal_procesada_TP!$C$38:$U$69,9,0))</f>
        <v>7.9953602054766097E-3</v>
      </c>
      <c r="AG29" s="35">
        <f>IF(VLOOKUP($B29,intercensal_procesada_TP!$C$38:$U$69,10,0)="NA",0,VLOOKUP($B29,intercensal_procesada_TP!$C$38:$U$69,10,0))</f>
        <v>4.5569410497535098E-4</v>
      </c>
      <c r="AH29" s="35">
        <f>IF(VLOOKUP($B29,intercensal_procesada_TP!$C$38:$U$69,11,0)="NA",0,VLOOKUP($B29,intercensal_procesada_TP!$C$38:$U$69,11,0))</f>
        <v>0.32743362831858402</v>
      </c>
      <c r="AI29" s="35">
        <f>IF(VLOOKUP($B29,intercensal_procesada_TP!$C$38:$U$69,12,0)="NA",0,VLOOKUP($B29,intercensal_procesada_TP!$C$38:$U$69,12,0))</f>
        <v>0.38938053097345099</v>
      </c>
      <c r="AJ29" s="35">
        <f>IF(VLOOKUP($B29,intercensal_procesada_TP!$C$38:$U$69,13,0)="NA",0,VLOOKUP($B29,intercensal_procesada_TP!$C$38:$U$69,13,0))</f>
        <v>8.8495575221238895E-2</v>
      </c>
      <c r="AK29" s="35">
        <f>IF(VLOOKUP($B29,intercensal_procesada_TP!$C$38:$U$69,14,0)="NA",0,VLOOKUP($B29,intercensal_procesada_TP!$C$38:$U$69,14,0))</f>
        <v>0.19469026548672599</v>
      </c>
      <c r="AL29" s="35">
        <f>IF(VLOOKUP($B29,intercensal_procesada_TP!$C$38:$U$69,15,0)="NA",0,VLOOKUP($B29,intercensal_procesada_TP!$C$38:$U$69,15,0))</f>
        <v>0</v>
      </c>
      <c r="AN29" s="31">
        <f t="shared" si="7"/>
        <v>34.217264562214403</v>
      </c>
      <c r="AO29" s="31">
        <f t="shared" si="8"/>
        <v>32.613824812192192</v>
      </c>
      <c r="AP29" s="31">
        <f t="shared" si="9"/>
        <v>33.12915332631853</v>
      </c>
      <c r="AR29" s="31">
        <f t="shared" si="10"/>
        <v>20.255188698786181</v>
      </c>
      <c r="AS29" s="31">
        <f t="shared" si="11"/>
        <v>32.721238938053119</v>
      </c>
      <c r="AT29" s="31">
        <f t="shared" si="12"/>
        <v>20.313273132112801</v>
      </c>
      <c r="AV29" s="31">
        <f t="shared" si="13"/>
        <v>255132.80000000013</v>
      </c>
      <c r="AW29" s="31">
        <v>254</v>
      </c>
      <c r="AX29" s="31">
        <f t="shared" si="14"/>
        <v>64803731.200000033</v>
      </c>
      <c r="AZ29" s="31">
        <f t="shared" si="15"/>
        <v>21347.624999999989</v>
      </c>
      <c r="BA29" s="31">
        <v>185</v>
      </c>
      <c r="BB29" s="31">
        <f t="shared" si="16"/>
        <v>3949310.6249999981</v>
      </c>
      <c r="BD29" s="36">
        <v>1.04119157662356</v>
      </c>
      <c r="BE29" s="31">
        <f t="shared" si="17"/>
        <v>2563762.4421374723</v>
      </c>
      <c r="BG29" s="36">
        <v>1.04119157662356</v>
      </c>
      <c r="BH29" s="31">
        <f t="shared" si="18"/>
        <v>156242.45803780947</v>
      </c>
      <c r="BJ29" s="38">
        <v>7404.6801999999998</v>
      </c>
      <c r="BK29" s="39">
        <f t="shared" si="19"/>
        <v>42.072046590909089</v>
      </c>
      <c r="BL29" s="40">
        <f t="shared" si="20"/>
        <v>107862732.9136306</v>
      </c>
      <c r="BN29" s="38">
        <f>VLOOKUP(B29,ENIGH_gasto_educ_entret!$A$2:$C$33,3,0)</f>
        <v>1279.2358007523501</v>
      </c>
      <c r="BO29" s="39">
        <f t="shared" si="21"/>
        <v>11.62941637047591</v>
      </c>
      <c r="BP29" s="40">
        <f t="shared" si="22"/>
        <v>1817008.599268297</v>
      </c>
      <c r="BR29" s="41">
        <f t="shared" si="23"/>
        <v>14.425933311224306</v>
      </c>
      <c r="BS29" s="40">
        <f t="shared" si="24"/>
        <v>606.92853838717645</v>
      </c>
      <c r="BU29" s="41">
        <f t="shared" si="25"/>
        <v>6.4424566236932819</v>
      </c>
      <c r="BV29" s="40">
        <f t="shared" si="26"/>
        <v>74.922010525659616</v>
      </c>
      <c r="BX29" s="42">
        <f t="shared" si="27"/>
        <v>10.179230026815107</v>
      </c>
      <c r="BY29" s="43">
        <f t="shared" si="28"/>
        <v>323.93480550319634</v>
      </c>
    </row>
    <row r="30" spans="1:511">
      <c r="A30" s="29" t="s">
        <v>148</v>
      </c>
      <c r="B30" s="29" t="s">
        <v>149</v>
      </c>
      <c r="C30" s="30">
        <v>884273</v>
      </c>
      <c r="D30" s="30">
        <v>203430</v>
      </c>
      <c r="E30" s="30">
        <v>2850330</v>
      </c>
      <c r="F30" s="31">
        <f>VLOOKUP(B30,intercensal_procesada_TP!$C$3:$U$34,4,0)</f>
        <v>36766</v>
      </c>
      <c r="G30" s="31">
        <f>VLOOKUP(B30,intercensal_procesada_TP!$C$3:$U$34,5,0)</f>
        <v>114414</v>
      </c>
      <c r="H30" s="31">
        <f t="shared" si="0"/>
        <v>151180</v>
      </c>
      <c r="I30" s="31">
        <f t="shared" si="1"/>
        <v>302360</v>
      </c>
      <c r="J30" s="32">
        <v>0.3</v>
      </c>
      <c r="K30" s="31">
        <f t="shared" si="2"/>
        <v>393068</v>
      </c>
      <c r="L30" s="31">
        <f>VLOOKUP(B30,intercensal_procesada_TP!$C$38:$Q$69,4,0)</f>
        <v>14615</v>
      </c>
      <c r="M30" s="31">
        <f>VLOOKUP(B30,intercensal_procesada_TP!$C$38:$Q$69,5,0)</f>
        <v>126</v>
      </c>
      <c r="N30" s="31">
        <f t="shared" si="3"/>
        <v>14741</v>
      </c>
      <c r="O30" s="31">
        <f t="shared" si="4"/>
        <v>29482</v>
      </c>
      <c r="P30" s="33">
        <v>0.3</v>
      </c>
      <c r="Q30" s="31">
        <f t="shared" si="5"/>
        <v>38326.6</v>
      </c>
      <c r="R30" s="34">
        <f t="shared" si="6"/>
        <v>431394.6</v>
      </c>
      <c r="S30" s="35">
        <f>VLOOKUP($B30,intercensal_procesada_TP!$C$3:$U$34,6,0)</f>
        <v>0.14333895446880299</v>
      </c>
      <c r="T30" s="35">
        <f>VLOOKUP($B30,intercensal_procesada_TP!$C$3:$U$34,7,0)</f>
        <v>0.40918239677963297</v>
      </c>
      <c r="U30" s="35">
        <f>VLOOKUP($B30,intercensal_procesada_TP!$C$3:$U$34,8,0)</f>
        <v>0.369091007996519</v>
      </c>
      <c r="V30" s="35">
        <f>VLOOKUP($B30,intercensal_procesada_TP!$C$3:$U$34,9,0)</f>
        <v>7.5069357558613894E-2</v>
      </c>
      <c r="W30" s="35">
        <f>VLOOKUP($B30,intercensal_procesada_TP!$C$3:$U$34,10,0)</f>
        <v>3.31828319643149E-3</v>
      </c>
      <c r="X30" s="35">
        <f>VLOOKUP($B30,intercensal_procesada_TP!$C$3:$U$34,11,0)</f>
        <v>0.14472005174192001</v>
      </c>
      <c r="Y30" s="35">
        <f>VLOOKUP($B30,intercensal_procesada_TP!$C$3:$U$34,12,0)</f>
        <v>0.35911689128952801</v>
      </c>
      <c r="Z30" s="35">
        <f>VLOOKUP($B30,intercensal_procesada_TP!$C$3:$U$34,13,0)</f>
        <v>0.39720663555159302</v>
      </c>
      <c r="AA30" s="35">
        <f>VLOOKUP($B30,intercensal_procesada_TP!$C$3:$U$34,14,0)</f>
        <v>8.5164402957680005E-2</v>
      </c>
      <c r="AB30" s="35">
        <f>VLOOKUP($B30,intercensal_procesada_TP!$C$3:$U$34,15,0)</f>
        <v>1.3792018459279499E-2</v>
      </c>
      <c r="AC30" s="35">
        <f>IF(VLOOKUP($B30,intercensal_procesada_TP!$C$38:$U$69,6,0)="NA",0,VLOOKUP($B30,intercensal_procesada_TP!$C$38:$U$69,6,0))</f>
        <v>0.25227505986999699</v>
      </c>
      <c r="AD30" s="35">
        <f>IF(VLOOKUP($B30,intercensal_procesada_TP!$C$38:$U$69,7,0)="NA",0,VLOOKUP($B30,intercensal_procesada_TP!$C$38:$U$69,7,0))</f>
        <v>0.45063291139240502</v>
      </c>
      <c r="AE30" s="35">
        <f>IF(VLOOKUP($B30,intercensal_procesada_TP!$C$38:$U$69,8,0)="NA",0,VLOOKUP($B30,intercensal_procesada_TP!$C$38:$U$69,8,0))</f>
        <v>0.24406431748203899</v>
      </c>
      <c r="AF30" s="35">
        <f>IF(VLOOKUP($B30,intercensal_procesada_TP!$C$38:$U$69,9,0)="NA",0,VLOOKUP($B30,intercensal_procesada_TP!$C$38:$U$69,9,0))</f>
        <v>4.98802600068423E-2</v>
      </c>
      <c r="AG30" s="35">
        <f>IF(VLOOKUP($B30,intercensal_procesada_TP!$C$38:$U$69,10,0)="NA",0,VLOOKUP($B30,intercensal_procesada_TP!$C$38:$U$69,10,0))</f>
        <v>3.1474512487170698E-3</v>
      </c>
      <c r="AH30" s="35">
        <f>IF(VLOOKUP($B30,intercensal_procesada_TP!$C$38:$U$69,11,0)="NA",0,VLOOKUP($B30,intercensal_procesada_TP!$C$38:$U$69,11,0))</f>
        <v>0</v>
      </c>
      <c r="AI30" s="35">
        <f>IF(VLOOKUP($B30,intercensal_procesada_TP!$C$38:$U$69,12,0)="NA",0,VLOOKUP($B30,intercensal_procesada_TP!$C$38:$U$69,12,0))</f>
        <v>0.96825396825396803</v>
      </c>
      <c r="AJ30" s="35">
        <f>IF(VLOOKUP($B30,intercensal_procesada_TP!$C$38:$U$69,13,0)="NA",0,VLOOKUP($B30,intercensal_procesada_TP!$C$38:$U$69,13,0))</f>
        <v>1.58730158730159E-2</v>
      </c>
      <c r="AK30" s="35">
        <f>IF(VLOOKUP($B30,intercensal_procesada_TP!$C$38:$U$69,14,0)="NA",0,VLOOKUP($B30,intercensal_procesada_TP!$C$38:$U$69,14,0))</f>
        <v>1.58730158730159E-2</v>
      </c>
      <c r="AL30" s="35">
        <f>IF(VLOOKUP($B30,intercensal_procesada_TP!$C$38:$U$69,15,0)="NA",0,VLOOKUP($B30,intercensal_procesada_TP!$C$38:$U$69,15,0))</f>
        <v>0</v>
      </c>
      <c r="AN30" s="31">
        <f t="shared" si="7"/>
        <v>34.144726105641098</v>
      </c>
      <c r="AO30" s="31">
        <f t="shared" si="8"/>
        <v>34.704625308091671</v>
      </c>
      <c r="AP30" s="31">
        <f t="shared" si="9"/>
        <v>34.568461436697987</v>
      </c>
      <c r="AR30" s="31">
        <f t="shared" si="10"/>
        <v>27.97553882996921</v>
      </c>
      <c r="AS30" s="31">
        <f t="shared" si="11"/>
        <v>23.928571428571427</v>
      </c>
      <c r="AT30" s="31">
        <f t="shared" si="12"/>
        <v>27.940947018519775</v>
      </c>
      <c r="AV30" s="31">
        <f t="shared" si="13"/>
        <v>226462.60000000006</v>
      </c>
      <c r="AW30" s="31">
        <v>254</v>
      </c>
      <c r="AX30" s="31">
        <f t="shared" si="14"/>
        <v>57521500.400000013</v>
      </c>
      <c r="AZ30" s="31">
        <f t="shared" si="15"/>
        <v>17848.025000000001</v>
      </c>
      <c r="BA30" s="31">
        <v>185</v>
      </c>
      <c r="BB30" s="31">
        <f t="shared" si="16"/>
        <v>3301884.6250000005</v>
      </c>
      <c r="BD30" s="36">
        <v>1.26212418128496</v>
      </c>
      <c r="BE30" s="31">
        <f t="shared" si="17"/>
        <v>11946349.196227208</v>
      </c>
      <c r="BG30" s="36">
        <v>1.26212418128496</v>
      </c>
      <c r="BH30" s="31">
        <f t="shared" si="18"/>
        <v>685751.70087016234</v>
      </c>
      <c r="BJ30" s="38">
        <v>8279.4379000000008</v>
      </c>
      <c r="BK30" s="39">
        <f t="shared" si="19"/>
        <v>47.042260795454553</v>
      </c>
      <c r="BL30" s="40">
        <f t="shared" si="20"/>
        <v>561983274.44248915</v>
      </c>
      <c r="BN30" s="38">
        <f>VLOOKUP(B30,ENIGH_gasto_educ_entret!$A$2:$C$33,3,0)</f>
        <v>1490.2380216934168</v>
      </c>
      <c r="BO30" s="39">
        <f t="shared" si="21"/>
        <v>13.547618379031061</v>
      </c>
      <c r="BP30" s="40">
        <f t="shared" si="22"/>
        <v>9290302.3461604211</v>
      </c>
      <c r="BR30" s="41">
        <f t="shared" si="23"/>
        <v>79.020698480137639</v>
      </c>
      <c r="BS30" s="40">
        <f t="shared" si="24"/>
        <v>3717.3123061416136</v>
      </c>
      <c r="BU30" s="41">
        <f t="shared" si="25"/>
        <v>46.520025837471159</v>
      </c>
      <c r="BV30" s="40">
        <f t="shared" si="26"/>
        <v>630.23555702872409</v>
      </c>
      <c r="BX30" s="42">
        <f t="shared" si="27"/>
        <v>62.014936576063334</v>
      </c>
      <c r="BY30" s="43">
        <f t="shared" si="28"/>
        <v>2102.0198242839097</v>
      </c>
    </row>
    <row r="31" spans="1:511">
      <c r="A31" s="29" t="s">
        <v>150</v>
      </c>
      <c r="B31" s="29" t="s">
        <v>151</v>
      </c>
      <c r="C31" s="30">
        <v>684847</v>
      </c>
      <c r="D31" s="30">
        <v>755425</v>
      </c>
      <c r="E31" s="30">
        <v>2395272</v>
      </c>
      <c r="F31" s="31">
        <f>VLOOKUP(B31,intercensal_procesada_TP!$C$3:$U$34,4,0)</f>
        <v>49381</v>
      </c>
      <c r="G31" s="31">
        <f>VLOOKUP(B31,intercensal_procesada_TP!$C$3:$U$34,5,0)</f>
        <v>159846</v>
      </c>
      <c r="H31" s="31">
        <f t="shared" si="0"/>
        <v>209227</v>
      </c>
      <c r="I31" s="31">
        <f t="shared" si="1"/>
        <v>418454</v>
      </c>
      <c r="J31" s="32">
        <v>0.3</v>
      </c>
      <c r="K31" s="31">
        <f t="shared" si="2"/>
        <v>543990.20000000007</v>
      </c>
      <c r="L31" s="31">
        <f>VLOOKUP(B31,intercensal_procesada_TP!$C$38:$Q$69,4,0)</f>
        <v>43159</v>
      </c>
      <c r="M31" s="31">
        <f>VLOOKUP(B31,intercensal_procesada_TP!$C$38:$Q$69,5,0)</f>
        <v>277</v>
      </c>
      <c r="N31" s="31">
        <f t="shared" si="3"/>
        <v>43436</v>
      </c>
      <c r="O31" s="31">
        <f t="shared" si="4"/>
        <v>86872</v>
      </c>
      <c r="P31" s="33">
        <v>0.3</v>
      </c>
      <c r="Q31" s="31">
        <f t="shared" si="5"/>
        <v>112933.6</v>
      </c>
      <c r="R31" s="34">
        <f t="shared" si="6"/>
        <v>656923.80000000005</v>
      </c>
      <c r="S31" s="35">
        <f>VLOOKUP($B31,intercensal_procesada_TP!$C$3:$U$34,6,0)</f>
        <v>0.12328628419837601</v>
      </c>
      <c r="T31" s="35">
        <f>VLOOKUP($B31,intercensal_procesada_TP!$C$3:$U$34,7,0)</f>
        <v>0.45288673781413902</v>
      </c>
      <c r="U31" s="35">
        <f>VLOOKUP($B31,intercensal_procesada_TP!$C$3:$U$34,8,0)</f>
        <v>0.31013952734857497</v>
      </c>
      <c r="V31" s="35">
        <f>VLOOKUP($B31,intercensal_procesada_TP!$C$3:$U$34,9,0)</f>
        <v>9.9106943966302805E-2</v>
      </c>
      <c r="W31" s="35">
        <f>VLOOKUP($B31,intercensal_procesada_TP!$C$3:$U$34,10,0)</f>
        <v>1.4580506672606901E-2</v>
      </c>
      <c r="X31" s="35">
        <f>VLOOKUP($B31,intercensal_procesada_TP!$C$3:$U$34,11,0)</f>
        <v>0.11880810279894399</v>
      </c>
      <c r="Y31" s="35">
        <f>VLOOKUP($B31,intercensal_procesada_TP!$C$3:$U$34,12,0)</f>
        <v>0.38054127097331197</v>
      </c>
      <c r="Z31" s="35">
        <f>VLOOKUP($B31,intercensal_procesada_TP!$C$3:$U$34,13,0)</f>
        <v>0.38457014876818901</v>
      </c>
      <c r="AA31" s="35">
        <f>VLOOKUP($B31,intercensal_procesada_TP!$C$3:$U$34,14,0)</f>
        <v>9.7412509540432707E-2</v>
      </c>
      <c r="AB31" s="35">
        <f>VLOOKUP($B31,intercensal_procesada_TP!$C$3:$U$34,15,0)</f>
        <v>1.8667967919122199E-2</v>
      </c>
      <c r="AC31" s="35">
        <f>IF(VLOOKUP($B31,intercensal_procesada_TP!$C$38:$U$69,6,0)="NA",0,VLOOKUP($B31,intercensal_procesada_TP!$C$38:$U$69,6,0))</f>
        <v>0.34057786324984402</v>
      </c>
      <c r="AD31" s="35">
        <f>IF(VLOOKUP($B31,intercensal_procesada_TP!$C$38:$U$69,7,0)="NA",0,VLOOKUP($B31,intercensal_procesada_TP!$C$38:$U$69,7,0))</f>
        <v>0.49841284552468801</v>
      </c>
      <c r="AE31" s="35">
        <f>IF(VLOOKUP($B31,intercensal_procesada_TP!$C$38:$U$69,8,0)="NA",0,VLOOKUP($B31,intercensal_procesada_TP!$C$38:$U$69,8,0))</f>
        <v>0.14518408674899799</v>
      </c>
      <c r="AF31" s="35">
        <f>IF(VLOOKUP($B31,intercensal_procesada_TP!$C$38:$U$69,9,0)="NA",0,VLOOKUP($B31,intercensal_procesada_TP!$C$38:$U$69,9,0))</f>
        <v>1.46666975601844E-2</v>
      </c>
      <c r="AG31" s="35">
        <f>IF(VLOOKUP($B31,intercensal_procesada_TP!$C$38:$U$69,10,0)="NA",0,VLOOKUP($B31,intercensal_procesada_TP!$C$38:$U$69,10,0))</f>
        <v>1.15850691628629E-3</v>
      </c>
      <c r="AH31" s="35">
        <f>IF(VLOOKUP($B31,intercensal_procesada_TP!$C$38:$U$69,11,0)="NA",0,VLOOKUP($B31,intercensal_procesada_TP!$C$38:$U$69,11,0))</f>
        <v>6.1371841155234703E-2</v>
      </c>
      <c r="AI31" s="35">
        <f>IF(VLOOKUP($B31,intercensal_procesada_TP!$C$38:$U$69,12,0)="NA",0,VLOOKUP($B31,intercensal_procesada_TP!$C$38:$U$69,12,0))</f>
        <v>0.212996389891697</v>
      </c>
      <c r="AJ31" s="35">
        <f>IF(VLOOKUP($B31,intercensal_procesada_TP!$C$38:$U$69,13,0)="NA",0,VLOOKUP($B31,intercensal_procesada_TP!$C$38:$U$69,13,0))</f>
        <v>0.63176895306859204</v>
      </c>
      <c r="AK31" s="35">
        <f>IF(VLOOKUP($B31,intercensal_procesada_TP!$C$38:$U$69,14,0)="NA",0,VLOOKUP($B31,intercensal_procesada_TP!$C$38:$U$69,14,0))</f>
        <v>9.3862815884476494E-2</v>
      </c>
      <c r="AL31" s="35">
        <f>IF(VLOOKUP($B31,intercensal_procesada_TP!$C$38:$U$69,15,0)="NA",0,VLOOKUP($B31,intercensal_procesada_TP!$C$38:$U$69,15,0))</f>
        <v>0</v>
      </c>
      <c r="AN31" s="31">
        <f t="shared" si="7"/>
        <v>36.177578420850111</v>
      </c>
      <c r="AO31" s="31">
        <f t="shared" si="8"/>
        <v>35.526021921099044</v>
      </c>
      <c r="AP31" s="31">
        <f t="shared" si="9"/>
        <v>35.679799930219318</v>
      </c>
      <c r="AR31" s="31">
        <f t="shared" si="10"/>
        <v>21.795685720243757</v>
      </c>
      <c r="AS31" s="31">
        <f t="shared" si="11"/>
        <v>42.129963898916969</v>
      </c>
      <c r="AT31" s="31">
        <f t="shared" si="12"/>
        <v>21.925361451330701</v>
      </c>
      <c r="AV31" s="31">
        <f t="shared" si="13"/>
        <v>323491.02499999997</v>
      </c>
      <c r="AW31" s="31">
        <v>254</v>
      </c>
      <c r="AX31" s="31">
        <f t="shared" si="14"/>
        <v>82166720.349999994</v>
      </c>
      <c r="AZ31" s="31">
        <f t="shared" si="15"/>
        <v>41268.500000000015</v>
      </c>
      <c r="BA31" s="31">
        <v>185</v>
      </c>
      <c r="BB31" s="31">
        <f t="shared" si="16"/>
        <v>7634672.5000000028</v>
      </c>
      <c r="BD31" s="36">
        <v>1.3226692664055599</v>
      </c>
      <c r="BE31" s="31">
        <f t="shared" si="17"/>
        <v>20044826.058698118</v>
      </c>
      <c r="BG31" s="36">
        <v>1.3226692664055599</v>
      </c>
      <c r="BH31" s="31">
        <f t="shared" si="18"/>
        <v>1862502.0157279037</v>
      </c>
      <c r="BJ31" s="38">
        <v>6274.9377999999997</v>
      </c>
      <c r="BK31" s="39">
        <f t="shared" si="19"/>
        <v>35.653055681818181</v>
      </c>
      <c r="BL31" s="40">
        <f t="shared" si="20"/>
        <v>714659299.60312402</v>
      </c>
      <c r="BN31" s="38">
        <f>VLOOKUP(B31,ENIGH_gasto_educ_entret!$A$2:$C$33,3,0)</f>
        <v>1191.8734753185634</v>
      </c>
      <c r="BO31" s="39">
        <f t="shared" si="21"/>
        <v>10.835213411986938</v>
      </c>
      <c r="BP31" s="40">
        <f t="shared" si="22"/>
        <v>20180606.820667688</v>
      </c>
      <c r="BR31" s="41">
        <f t="shared" si="23"/>
        <v>95.804203370970853</v>
      </c>
      <c r="BS31" s="40">
        <f t="shared" si="24"/>
        <v>3415.7125973374564</v>
      </c>
      <c r="BU31" s="41">
        <f t="shared" si="25"/>
        <v>42.87922496841108</v>
      </c>
      <c r="BV31" s="40">
        <f t="shared" si="26"/>
        <v>464.60555347333292</v>
      </c>
      <c r="BX31" s="42">
        <f t="shared" si="27"/>
        <v>66.853189453964731</v>
      </c>
      <c r="BY31" s="43">
        <f t="shared" si="28"/>
        <v>1801.3984553905839</v>
      </c>
    </row>
    <row r="32" spans="1:511">
      <c r="A32" s="29" t="s">
        <v>152</v>
      </c>
      <c r="B32" s="29" t="s">
        <v>153</v>
      </c>
      <c r="C32" s="30">
        <v>346029</v>
      </c>
      <c r="D32" s="30">
        <v>727150</v>
      </c>
      <c r="E32" s="30">
        <v>3441698</v>
      </c>
      <c r="F32" s="31">
        <f>VLOOKUP(B32,intercensal_procesada_TP!$C$3:$U$34,4,0)</f>
        <v>16641</v>
      </c>
      <c r="G32" s="31">
        <f>VLOOKUP(B32,intercensal_procesada_TP!$C$3:$U$34,5,0)</f>
        <v>35892</v>
      </c>
      <c r="H32" s="31">
        <f t="shared" si="0"/>
        <v>52533</v>
      </c>
      <c r="I32" s="31">
        <f t="shared" si="1"/>
        <v>105066</v>
      </c>
      <c r="J32" s="32">
        <v>0.3</v>
      </c>
      <c r="K32" s="31">
        <f t="shared" si="2"/>
        <v>136585.80000000002</v>
      </c>
      <c r="L32" s="31">
        <f>VLOOKUP(B32,intercensal_procesada_TP!$C$38:$Q$69,4,0)</f>
        <v>8586</v>
      </c>
      <c r="M32" s="31">
        <f>VLOOKUP(B32,intercensal_procesada_TP!$C$38:$Q$69,5,0)</f>
        <v>2</v>
      </c>
      <c r="N32" s="31">
        <f t="shared" si="3"/>
        <v>8588</v>
      </c>
      <c r="O32" s="31">
        <f t="shared" si="4"/>
        <v>17176</v>
      </c>
      <c r="P32" s="33">
        <v>0.3</v>
      </c>
      <c r="Q32" s="31">
        <f t="shared" si="5"/>
        <v>22328.799999999999</v>
      </c>
      <c r="R32" s="34">
        <f t="shared" si="6"/>
        <v>158914.6</v>
      </c>
      <c r="S32" s="35">
        <f>VLOOKUP($B32,intercensal_procesada_TP!$C$3:$U$34,6,0)</f>
        <v>0.188991046211165</v>
      </c>
      <c r="T32" s="35">
        <f>VLOOKUP($B32,intercensal_procesada_TP!$C$3:$U$34,7,0)</f>
        <v>0.43513010035454602</v>
      </c>
      <c r="U32" s="35">
        <f>VLOOKUP($B32,intercensal_procesada_TP!$C$3:$U$34,8,0)</f>
        <v>0.316567513971516</v>
      </c>
      <c r="V32" s="35">
        <f>VLOOKUP($B32,intercensal_procesada_TP!$C$3:$U$34,9,0)</f>
        <v>4.5790517396791103E-2</v>
      </c>
      <c r="W32" s="35">
        <f>VLOOKUP($B32,intercensal_procesada_TP!$C$3:$U$34,10,0)</f>
        <v>1.35208220659816E-2</v>
      </c>
      <c r="X32" s="35">
        <f>VLOOKUP($B32,intercensal_procesada_TP!$C$3:$U$34,11,0)</f>
        <v>0.14331884542516399</v>
      </c>
      <c r="Y32" s="35">
        <f>VLOOKUP($B32,intercensal_procesada_TP!$C$3:$U$34,12,0)</f>
        <v>0.478100969575393</v>
      </c>
      <c r="Z32" s="35">
        <f>VLOOKUP($B32,intercensal_procesada_TP!$C$3:$U$34,13,0)</f>
        <v>0.32204948177866899</v>
      </c>
      <c r="AA32" s="35">
        <f>VLOOKUP($B32,intercensal_procesada_TP!$C$3:$U$34,14,0)</f>
        <v>4.5163267580519299E-2</v>
      </c>
      <c r="AB32" s="35">
        <f>VLOOKUP($B32,intercensal_procesada_TP!$C$3:$U$34,15,0)</f>
        <v>1.13674356402541E-2</v>
      </c>
      <c r="AC32" s="35">
        <f>IF(VLOOKUP($B32,intercensal_procesada_TP!$C$38:$U$69,6,0)="NA",0,VLOOKUP($B32,intercensal_procesada_TP!$C$38:$U$69,6,0))</f>
        <v>0.28290239925460098</v>
      </c>
      <c r="AD32" s="35">
        <f>IF(VLOOKUP($B32,intercensal_procesada_TP!$C$38:$U$69,7,0)="NA",0,VLOOKUP($B32,intercensal_procesada_TP!$C$38:$U$69,7,0))</f>
        <v>0.590379687863965</v>
      </c>
      <c r="AE32" s="35">
        <f>IF(VLOOKUP($B32,intercensal_procesada_TP!$C$38:$U$69,8,0)="NA",0,VLOOKUP($B32,intercensal_procesada_TP!$C$38:$U$69,8,0))</f>
        <v>0.113324015839739</v>
      </c>
      <c r="AF32" s="35">
        <f>IF(VLOOKUP($B32,intercensal_procesada_TP!$C$38:$U$69,9,0)="NA",0,VLOOKUP($B32,intercensal_procesada_TP!$C$38:$U$69,9,0))</f>
        <v>1.33938970416958E-2</v>
      </c>
      <c r="AG32" s="35">
        <f>IF(VLOOKUP($B32,intercensal_procesada_TP!$C$38:$U$69,10,0)="NA",0,VLOOKUP($B32,intercensal_procesada_TP!$C$38:$U$69,10,0))</f>
        <v>0</v>
      </c>
      <c r="AH32" s="35">
        <f>IF(VLOOKUP($B32,intercensal_procesada_TP!$C$38:$U$69,11,0)="NA",0,VLOOKUP($B32,intercensal_procesada_TP!$C$38:$U$69,11,0))</f>
        <v>0</v>
      </c>
      <c r="AI32" s="35">
        <f>IF(VLOOKUP($B32,intercensal_procesada_TP!$C$38:$U$69,12,0)="NA",0,VLOOKUP($B32,intercensal_procesada_TP!$C$38:$U$69,12,0))</f>
        <v>0</v>
      </c>
      <c r="AJ32" s="35">
        <f>IF(VLOOKUP($B32,intercensal_procesada_TP!$C$38:$U$69,13,0)="NA",0,VLOOKUP($B32,intercensal_procesada_TP!$C$38:$U$69,13,0))</f>
        <v>1</v>
      </c>
      <c r="AK32" s="35">
        <f>IF(VLOOKUP($B32,intercensal_procesada_TP!$C$38:$U$69,14,0)="NA",0,VLOOKUP($B32,intercensal_procesada_TP!$C$38:$U$69,14,0))</f>
        <v>0</v>
      </c>
      <c r="AL32" s="35">
        <f>IF(VLOOKUP($B32,intercensal_procesada_TP!$C$38:$U$69,15,0)="NA",0,VLOOKUP($B32,intercensal_procesada_TP!$C$38:$U$69,15,0))</f>
        <v>0</v>
      </c>
      <c r="AN32" s="31">
        <f t="shared" si="7"/>
        <v>31.602668108887684</v>
      </c>
      <c r="AO32" s="31">
        <f t="shared" si="8"/>
        <v>30.389083918421917</v>
      </c>
      <c r="AP32" s="31">
        <f t="shared" si="9"/>
        <v>30.773513791331148</v>
      </c>
      <c r="AR32" s="31">
        <f t="shared" si="10"/>
        <v>21.710342417889596</v>
      </c>
      <c r="AS32" s="31">
        <f t="shared" si="11"/>
        <v>45</v>
      </c>
      <c r="AT32" s="31">
        <f t="shared" si="12"/>
        <v>21.71576618537495</v>
      </c>
      <c r="AV32" s="31">
        <f t="shared" si="13"/>
        <v>70053.749999999971</v>
      </c>
      <c r="AW32" s="31">
        <v>254</v>
      </c>
      <c r="AX32" s="31">
        <f t="shared" si="14"/>
        <v>17793652.499999993</v>
      </c>
      <c r="AZ32" s="31">
        <f t="shared" si="15"/>
        <v>8081.4500000000025</v>
      </c>
      <c r="BA32" s="31">
        <v>185</v>
      </c>
      <c r="BB32" s="31">
        <f t="shared" si="16"/>
        <v>1495068.2500000005</v>
      </c>
      <c r="BD32" s="36">
        <v>1.3255171359394899</v>
      </c>
      <c r="BE32" s="31">
        <f t="shared" si="17"/>
        <v>4369720.045601096</v>
      </c>
      <c r="BG32" s="36">
        <v>1.3255171359394899</v>
      </c>
      <c r="BH32" s="31">
        <f t="shared" si="18"/>
        <v>367155.06844740035</v>
      </c>
      <c r="BJ32" s="38">
        <v>6664.6931000000004</v>
      </c>
      <c r="BK32" s="39">
        <f t="shared" si="19"/>
        <v>37.867574431818184</v>
      </c>
      <c r="BL32" s="40">
        <f t="shared" si="20"/>
        <v>165470699.07300746</v>
      </c>
      <c r="BN32" s="38">
        <f>VLOOKUP(B32,ENIGH_gasto_educ_entret!$A$2:$C$33,3,0)</f>
        <v>1232.6188981678433</v>
      </c>
      <c r="BO32" s="39">
        <f t="shared" si="21"/>
        <v>11.205626346980393</v>
      </c>
      <c r="BP32" s="40">
        <f t="shared" si="22"/>
        <v>4114202.5084215789</v>
      </c>
      <c r="BR32" s="41">
        <f t="shared" si="23"/>
        <v>83.180477901530395</v>
      </c>
      <c r="BS32" s="40">
        <f t="shared" si="24"/>
        <v>3149.84293821041</v>
      </c>
      <c r="BU32" s="41">
        <f t="shared" si="25"/>
        <v>42.752103917955324</v>
      </c>
      <c r="BV32" s="40">
        <f t="shared" si="26"/>
        <v>479.06410205188388</v>
      </c>
      <c r="BX32" s="42">
        <f t="shared" si="27"/>
        <v>61.438852914727541</v>
      </c>
      <c r="BY32" s="43">
        <f t="shared" si="28"/>
        <v>1713.5479266415671</v>
      </c>
    </row>
    <row r="33" spans="1:77">
      <c r="A33" s="29" t="s">
        <v>154</v>
      </c>
      <c r="B33" s="29" t="s">
        <v>155</v>
      </c>
      <c r="C33" s="30">
        <v>95051</v>
      </c>
      <c r="D33" s="30">
        <v>499567</v>
      </c>
      <c r="E33" s="30">
        <v>1272847</v>
      </c>
      <c r="F33" s="31">
        <f>VLOOKUP(B33,intercensal_procesada_TP!$C$3:$U$34,4,0)</f>
        <v>34351</v>
      </c>
      <c r="G33" s="31">
        <f>VLOOKUP(B33,intercensal_procesada_TP!$C$3:$U$34,5,0)</f>
        <v>85852</v>
      </c>
      <c r="H33" s="31">
        <f t="shared" si="0"/>
        <v>120203</v>
      </c>
      <c r="I33" s="31">
        <f t="shared" si="1"/>
        <v>240406</v>
      </c>
      <c r="J33" s="32">
        <v>0.3</v>
      </c>
      <c r="K33" s="31">
        <f t="shared" si="2"/>
        <v>312527.8</v>
      </c>
      <c r="L33" s="31">
        <f>VLOOKUP(B33,intercensal_procesada_TP!$C$38:$Q$69,4,0)</f>
        <v>23407</v>
      </c>
      <c r="M33" s="31">
        <f>VLOOKUP(B33,intercensal_procesada_TP!$C$38:$Q$69,5,0)</f>
        <v>110</v>
      </c>
      <c r="N33" s="31">
        <f t="shared" si="3"/>
        <v>23517</v>
      </c>
      <c r="O33" s="31">
        <f t="shared" si="4"/>
        <v>47034</v>
      </c>
      <c r="P33" s="33">
        <v>0.3</v>
      </c>
      <c r="Q33" s="31">
        <f t="shared" si="5"/>
        <v>61144.200000000004</v>
      </c>
      <c r="R33" s="34">
        <f t="shared" si="6"/>
        <v>373672</v>
      </c>
      <c r="S33" s="35">
        <f>VLOOKUP($B33,intercensal_procesada_TP!$C$3:$U$34,6,0)</f>
        <v>0.13105877558149701</v>
      </c>
      <c r="T33" s="35">
        <f>VLOOKUP($B33,intercensal_procesada_TP!$C$3:$U$34,7,0)</f>
        <v>0.37722337049867499</v>
      </c>
      <c r="U33" s="35">
        <f>VLOOKUP($B33,intercensal_procesada_TP!$C$3:$U$34,8,0)</f>
        <v>0.32723938167738897</v>
      </c>
      <c r="V33" s="35">
        <f>VLOOKUP($B33,intercensal_procesada_TP!$C$3:$U$34,9,0)</f>
        <v>0.13862769642805201</v>
      </c>
      <c r="W33" s="35">
        <f>VLOOKUP($B33,intercensal_procesada_TP!$C$3:$U$34,10,0)</f>
        <v>2.58507758143868E-2</v>
      </c>
      <c r="X33" s="35">
        <f>VLOOKUP($B33,intercensal_procesada_TP!$C$3:$U$34,11,0)</f>
        <v>0.167392722359409</v>
      </c>
      <c r="Y33" s="35">
        <f>VLOOKUP($B33,intercensal_procesada_TP!$C$3:$U$34,12,0)</f>
        <v>0.41706657969528999</v>
      </c>
      <c r="Z33" s="35">
        <f>VLOOKUP($B33,intercensal_procesada_TP!$C$3:$U$34,13,0)</f>
        <v>0.293062479616083</v>
      </c>
      <c r="AA33" s="35">
        <f>VLOOKUP($B33,intercensal_procesada_TP!$C$3:$U$34,14,0)</f>
        <v>9.2030471043190606E-2</v>
      </c>
      <c r="AB33" s="35">
        <f>VLOOKUP($B33,intercensal_procesada_TP!$C$3:$U$34,15,0)</f>
        <v>3.0447747286027099E-2</v>
      </c>
      <c r="AC33" s="35">
        <f>IF(VLOOKUP($B33,intercensal_procesada_TP!$C$38:$U$69,6,0)="NA",0,VLOOKUP($B33,intercensal_procesada_TP!$C$38:$U$69,6,0))</f>
        <v>0.372196351518776</v>
      </c>
      <c r="AD33" s="35">
        <f>IF(VLOOKUP($B33,intercensal_procesada_TP!$C$38:$U$69,7,0)="NA",0,VLOOKUP($B33,intercensal_procesada_TP!$C$38:$U$69,7,0))</f>
        <v>0.53257572521040697</v>
      </c>
      <c r="AE33" s="35">
        <f>IF(VLOOKUP($B33,intercensal_procesada_TP!$C$38:$U$69,8,0)="NA",0,VLOOKUP($B33,intercensal_procesada_TP!$C$38:$U$69,8,0))</f>
        <v>8.80078608963131E-2</v>
      </c>
      <c r="AF33" s="35">
        <f>IF(VLOOKUP($B33,intercensal_procesada_TP!$C$38:$U$69,9,0)="NA",0,VLOOKUP($B33,intercensal_procesada_TP!$C$38:$U$69,9,0))</f>
        <v>6.1092835476566796E-3</v>
      </c>
      <c r="AG33" s="35">
        <f>IF(VLOOKUP($B33,intercensal_procesada_TP!$C$38:$U$69,10,0)="NA",0,VLOOKUP($B33,intercensal_procesada_TP!$C$38:$U$69,10,0))</f>
        <v>1.1107788268466701E-3</v>
      </c>
      <c r="AH33" s="35">
        <f>IF(VLOOKUP($B33,intercensal_procesada_TP!$C$38:$U$69,11,0)="NA",0,VLOOKUP($B33,intercensal_procesada_TP!$C$38:$U$69,11,0))</f>
        <v>0.42727272727272703</v>
      </c>
      <c r="AI33" s="35">
        <f>IF(VLOOKUP($B33,intercensal_procesada_TP!$C$38:$U$69,12,0)="NA",0,VLOOKUP($B33,intercensal_procesada_TP!$C$38:$U$69,12,0))</f>
        <v>0.32727272727272699</v>
      </c>
      <c r="AJ33" s="35">
        <f>IF(VLOOKUP($B33,intercensal_procesada_TP!$C$38:$U$69,13,0)="NA",0,VLOOKUP($B33,intercensal_procesada_TP!$C$38:$U$69,13,0))</f>
        <v>0.22727272727272699</v>
      </c>
      <c r="AK33" s="35">
        <f>IF(VLOOKUP($B33,intercensal_procesada_TP!$C$38:$U$69,14,0)="NA",0,VLOOKUP($B33,intercensal_procesada_TP!$C$38:$U$69,14,0))</f>
        <v>0</v>
      </c>
      <c r="AL33" s="35">
        <f>IF(VLOOKUP($B33,intercensal_procesada_TP!$C$38:$U$69,15,0)="NA",0,VLOOKUP($B33,intercensal_procesada_TP!$C$38:$U$69,15,0))</f>
        <v>1.8181818181818198E-2</v>
      </c>
      <c r="AN33" s="31">
        <f t="shared" si="7"/>
        <v>40.550347879246623</v>
      </c>
      <c r="AO33" s="31">
        <f t="shared" si="8"/>
        <v>32.109997437450481</v>
      </c>
      <c r="AP33" s="31">
        <f t="shared" si="9"/>
        <v>34.522037719524469</v>
      </c>
      <c r="AR33" s="31">
        <f t="shared" si="10"/>
        <v>19.451232537275164</v>
      </c>
      <c r="AS33" s="31">
        <f t="shared" si="11"/>
        <v>23.522727272727256</v>
      </c>
      <c r="AT33" s="31">
        <f t="shared" si="12"/>
        <v>19.470276821023081</v>
      </c>
      <c r="AV33" s="31">
        <f t="shared" si="13"/>
        <v>179818.27499999999</v>
      </c>
      <c r="AW33" s="31">
        <v>254</v>
      </c>
      <c r="AX33" s="31">
        <f t="shared" si="14"/>
        <v>45673841.850000001</v>
      </c>
      <c r="AZ33" s="31">
        <f t="shared" si="15"/>
        <v>19841.574999999993</v>
      </c>
      <c r="BA33" s="31">
        <v>185</v>
      </c>
      <c r="BB33" s="31">
        <f t="shared" si="16"/>
        <v>3670691.3749999986</v>
      </c>
      <c r="BD33" s="36">
        <v>1.10446851816083</v>
      </c>
      <c r="BE33" s="31">
        <f t="shared" si="17"/>
        <v>4320158.0654622093</v>
      </c>
      <c r="BG33" s="36">
        <v>1.10446851816083</v>
      </c>
      <c r="BH33" s="31">
        <f t="shared" si="18"/>
        <v>347200.19834567094</v>
      </c>
      <c r="BJ33" s="38">
        <v>5429.6332000000002</v>
      </c>
      <c r="BK33" s="39">
        <f t="shared" si="19"/>
        <v>30.850188636363637</v>
      </c>
      <c r="BL33" s="40">
        <f t="shared" si="20"/>
        <v>133277691.25841697</v>
      </c>
      <c r="BN33" s="38">
        <f>VLOOKUP(B33,ENIGH_gasto_educ_entret!$A$2:$C$33,3,0)</f>
        <v>1321.3901538223101</v>
      </c>
      <c r="BO33" s="39">
        <f t="shared" si="21"/>
        <v>12.012637762021001</v>
      </c>
      <c r="BP33" s="40">
        <f t="shared" si="22"/>
        <v>4170790.213628388</v>
      </c>
      <c r="BR33" s="41">
        <f t="shared" si="23"/>
        <v>35.940517836178877</v>
      </c>
      <c r="BS33" s="40">
        <f t="shared" si="24"/>
        <v>1108.7717549347101</v>
      </c>
      <c r="BU33" s="41">
        <f t="shared" si="25"/>
        <v>14.76379633225628</v>
      </c>
      <c r="BV33" s="40">
        <f t="shared" si="26"/>
        <v>177.35213733164895</v>
      </c>
      <c r="BX33" s="42">
        <f t="shared" si="27"/>
        <v>24.408675539206818</v>
      </c>
      <c r="BY33" s="43">
        <f t="shared" si="28"/>
        <v>601.56462466598782</v>
      </c>
    </row>
    <row r="34" spans="1:77">
      <c r="A34" s="29" t="s">
        <v>156</v>
      </c>
      <c r="B34" s="29" t="s">
        <v>157</v>
      </c>
      <c r="C34" s="30">
        <v>480841</v>
      </c>
      <c r="D34" s="30">
        <v>666535</v>
      </c>
      <c r="E34" s="30">
        <v>8112505</v>
      </c>
      <c r="F34" s="31">
        <f>VLOOKUP(B34,intercensal_procesada_TP!$C$3:$U$34,4,0)</f>
        <v>44783</v>
      </c>
      <c r="G34" s="31">
        <f>VLOOKUP(B34,intercensal_procesada_TP!$C$3:$U$34,5,0)</f>
        <v>126795</v>
      </c>
      <c r="H34" s="31">
        <f t="shared" si="0"/>
        <v>171578</v>
      </c>
      <c r="I34" s="31">
        <f t="shared" si="1"/>
        <v>343156</v>
      </c>
      <c r="J34" s="32">
        <v>0.3</v>
      </c>
      <c r="K34" s="31">
        <f t="shared" si="2"/>
        <v>446102.8</v>
      </c>
      <c r="L34" s="31">
        <f>VLOOKUP(B34,intercensal_procesada_TP!$C$38:$Q$69,4,0)</f>
        <v>21992</v>
      </c>
      <c r="M34" s="31">
        <f>VLOOKUP(B34,intercensal_procesada_TP!$C$38:$Q$69,5,0)</f>
        <v>152</v>
      </c>
      <c r="N34" s="31">
        <f t="shared" si="3"/>
        <v>22144</v>
      </c>
      <c r="O34" s="31">
        <f t="shared" si="4"/>
        <v>44288</v>
      </c>
      <c r="P34" s="33">
        <v>0.3</v>
      </c>
      <c r="Q34" s="31">
        <f t="shared" si="5"/>
        <v>57574.400000000001</v>
      </c>
      <c r="R34" s="34">
        <f t="shared" si="6"/>
        <v>503677.2</v>
      </c>
      <c r="S34" s="35">
        <f>VLOOKUP($B34,intercensal_procesada_TP!$C$3:$U$34,6,0)</f>
        <v>0.102293280932497</v>
      </c>
      <c r="T34" s="35">
        <f>VLOOKUP($B34,intercensal_procesada_TP!$C$3:$U$34,7,0)</f>
        <v>0.42071768304937102</v>
      </c>
      <c r="U34" s="35">
        <f>VLOOKUP($B34,intercensal_procesada_TP!$C$3:$U$34,8,0)</f>
        <v>0.40227318402072199</v>
      </c>
      <c r="V34" s="35">
        <f>VLOOKUP($B34,intercensal_procesada_TP!$C$3:$U$34,9,0)</f>
        <v>5.9821807382265599E-2</v>
      </c>
      <c r="W34" s="35">
        <f>VLOOKUP($B34,intercensal_procesada_TP!$C$3:$U$34,10,0)</f>
        <v>1.4894044615144099E-2</v>
      </c>
      <c r="X34" s="35">
        <f>VLOOKUP($B34,intercensal_procesada_TP!$C$3:$U$34,11,0)</f>
        <v>9.8647423005639001E-2</v>
      </c>
      <c r="Y34" s="35">
        <f>VLOOKUP($B34,intercensal_procesada_TP!$C$3:$U$34,12,0)</f>
        <v>0.39513387751883</v>
      </c>
      <c r="Z34" s="35">
        <f>VLOOKUP($B34,intercensal_procesada_TP!$C$3:$U$34,13,0)</f>
        <v>0.39444773058874599</v>
      </c>
      <c r="AA34" s="35">
        <f>VLOOKUP($B34,intercensal_procesada_TP!$C$3:$U$34,14,0)</f>
        <v>8.1548956977798806E-2</v>
      </c>
      <c r="AB34" s="35">
        <f>VLOOKUP($B34,intercensal_procesada_TP!$C$3:$U$34,15,0)</f>
        <v>3.02220119089869E-2</v>
      </c>
      <c r="AC34" s="35">
        <f>IF(VLOOKUP($B34,intercensal_procesada_TP!$C$38:$U$69,6,0)="NA",0,VLOOKUP($B34,intercensal_procesada_TP!$C$38:$U$69,6,0))</f>
        <v>0.265551109494362</v>
      </c>
      <c r="AD34" s="35">
        <f>IF(VLOOKUP($B34,intercensal_procesada_TP!$C$38:$U$69,7,0)="NA",0,VLOOKUP($B34,intercensal_procesada_TP!$C$38:$U$69,7,0))</f>
        <v>0.53060203710440201</v>
      </c>
      <c r="AE34" s="35">
        <f>IF(VLOOKUP($B34,intercensal_procesada_TP!$C$38:$U$69,8,0)="NA",0,VLOOKUP($B34,intercensal_procesada_TP!$C$38:$U$69,8,0))</f>
        <v>0.17765551109494401</v>
      </c>
      <c r="AF34" s="35">
        <f>IF(VLOOKUP($B34,intercensal_procesada_TP!$C$38:$U$69,9,0)="NA",0,VLOOKUP($B34,intercensal_procesada_TP!$C$38:$U$69,9,0))</f>
        <v>1.9188795925791199E-2</v>
      </c>
      <c r="AG34" s="35">
        <f>IF(VLOOKUP($B34,intercensal_procesada_TP!$C$38:$U$69,10,0)="NA",0,VLOOKUP($B34,intercensal_procesada_TP!$C$38:$U$69,10,0))</f>
        <v>7.0025463805019998E-3</v>
      </c>
      <c r="AH34" s="35">
        <f>IF(VLOOKUP($B34,intercensal_procesada_TP!$C$38:$U$69,11,0)="NA",0,VLOOKUP($B34,intercensal_procesada_TP!$C$38:$U$69,11,0))</f>
        <v>5.2631578947368397E-2</v>
      </c>
      <c r="AI34" s="35">
        <f>IF(VLOOKUP($B34,intercensal_procesada_TP!$C$38:$U$69,12,0)="NA",0,VLOOKUP($B34,intercensal_procesada_TP!$C$38:$U$69,12,0))</f>
        <v>0.53947368421052599</v>
      </c>
      <c r="AJ34" s="35">
        <f>IF(VLOOKUP($B34,intercensal_procesada_TP!$C$38:$U$69,13,0)="NA",0,VLOOKUP($B34,intercensal_procesada_TP!$C$38:$U$69,13,0))</f>
        <v>0.144736842105263</v>
      </c>
      <c r="AK34" s="35">
        <f>IF(VLOOKUP($B34,intercensal_procesada_TP!$C$38:$U$69,14,0)="NA",0,VLOOKUP($B34,intercensal_procesada_TP!$C$38:$U$69,14,0))</f>
        <v>0.26315789473684198</v>
      </c>
      <c r="AL34" s="35">
        <f>IF(VLOOKUP($B34,intercensal_procesada_TP!$C$38:$U$69,15,0)="NA",0,VLOOKUP($B34,intercensal_procesada_TP!$C$38:$U$69,15,0))</f>
        <v>0</v>
      </c>
      <c r="AN34" s="31">
        <f t="shared" si="7"/>
        <v>35.953710113212587</v>
      </c>
      <c r="AO34" s="31">
        <f t="shared" si="8"/>
        <v>34.71992192121143</v>
      </c>
      <c r="AP34" s="31">
        <f t="shared" si="9"/>
        <v>35.041948851251341</v>
      </c>
      <c r="AR34" s="31">
        <f t="shared" si="10"/>
        <v>24.702050745725749</v>
      </c>
      <c r="AS34" s="31">
        <f t="shared" si="11"/>
        <v>42.730263157894711</v>
      </c>
      <c r="AT34" s="31">
        <f t="shared" si="12"/>
        <v>24.825799313583847</v>
      </c>
      <c r="AV34" s="31">
        <f t="shared" si="13"/>
        <v>260538.52500000008</v>
      </c>
      <c r="AW34" s="31">
        <v>254</v>
      </c>
      <c r="AX34" s="31">
        <f t="shared" si="14"/>
        <v>66176785.350000024</v>
      </c>
      <c r="AZ34" s="31">
        <f t="shared" si="15"/>
        <v>23822.175000000032</v>
      </c>
      <c r="BA34" s="31">
        <v>185</v>
      </c>
      <c r="BB34" s="31">
        <f t="shared" si="16"/>
        <v>4407102.3750000056</v>
      </c>
      <c r="BD34" s="36">
        <v>1.32265357725342</v>
      </c>
      <c r="BE34" s="31">
        <f t="shared" si="17"/>
        <v>16143438.381385148</v>
      </c>
      <c r="BG34" s="36">
        <v>1.32265357725342</v>
      </c>
      <c r="BH34" s="31">
        <f t="shared" si="18"/>
        <v>1075086.7582187369</v>
      </c>
      <c r="BJ34" s="38">
        <v>5164.9179999999997</v>
      </c>
      <c r="BK34" s="39">
        <f t="shared" si="19"/>
        <v>29.346124999999997</v>
      </c>
      <c r="BL34" s="40">
        <f t="shared" si="20"/>
        <v>473747360.66992617</v>
      </c>
      <c r="BN34" s="38">
        <f>VLOOKUP(B34,ENIGH_gasto_educ_entret!$A$2:$C$33,3,0)</f>
        <v>1103.7347403116166</v>
      </c>
      <c r="BO34" s="39">
        <f t="shared" si="21"/>
        <v>10.03395218465106</v>
      </c>
      <c r="BP34" s="40">
        <f t="shared" si="22"/>
        <v>10787369.126318321</v>
      </c>
      <c r="BR34" s="41">
        <f t="shared" si="23"/>
        <v>94.088043813222839</v>
      </c>
      <c r="BS34" s="40">
        <f t="shared" si="24"/>
        <v>2761.1194947483136</v>
      </c>
      <c r="BU34" s="41">
        <f t="shared" si="25"/>
        <v>48.54979941377966</v>
      </c>
      <c r="BV34" s="40">
        <f t="shared" si="26"/>
        <v>487.14636589226518</v>
      </c>
      <c r="BX34" s="42">
        <f t="shared" si="27"/>
        <v>69.938687718098464</v>
      </c>
      <c r="BY34" s="43">
        <f t="shared" si="28"/>
        <v>1555.2103174467766</v>
      </c>
    </row>
    <row r="35" spans="1:77">
      <c r="A35" s="29" t="s">
        <v>158</v>
      </c>
      <c r="B35" s="29" t="s">
        <v>159</v>
      </c>
      <c r="C35" s="30">
        <v>892363</v>
      </c>
      <c r="D35" s="30">
        <v>1035238</v>
      </c>
      <c r="E35" s="30">
        <v>2097175</v>
      </c>
      <c r="F35" s="31">
        <f>VLOOKUP(B35,intercensal_procesada_TP!$C$3:$U$34,4,0)</f>
        <v>58750</v>
      </c>
      <c r="G35" s="31">
        <f>VLOOKUP(B35,intercensal_procesada_TP!$C$3:$U$34,5,0)</f>
        <v>178350</v>
      </c>
      <c r="H35" s="31">
        <f t="shared" si="0"/>
        <v>237100</v>
      </c>
      <c r="I35" s="31">
        <f t="shared" si="1"/>
        <v>474200</v>
      </c>
      <c r="J35" s="32">
        <v>0.3</v>
      </c>
      <c r="K35" s="31">
        <f t="shared" si="2"/>
        <v>616460</v>
      </c>
      <c r="L35" s="31">
        <f>VLOOKUP(B35,intercensal_procesada_TP!$C$38:$Q$69,4,0)</f>
        <v>33517</v>
      </c>
      <c r="M35" s="31">
        <f>VLOOKUP(B35,intercensal_procesada_TP!$C$38:$Q$69,5,0)</f>
        <v>148</v>
      </c>
      <c r="N35" s="31">
        <f t="shared" si="3"/>
        <v>33665</v>
      </c>
      <c r="O35" s="31">
        <f t="shared" si="4"/>
        <v>67330</v>
      </c>
      <c r="P35" s="33">
        <v>0.3</v>
      </c>
      <c r="Q35" s="31">
        <f t="shared" si="5"/>
        <v>87529</v>
      </c>
      <c r="R35" s="34">
        <f t="shared" si="6"/>
        <v>703989</v>
      </c>
      <c r="S35" s="35">
        <f>VLOOKUP($B35,intercensal_procesada_TP!$C$3:$U$34,6,0)</f>
        <v>8.2910638297872305E-2</v>
      </c>
      <c r="T35" s="35">
        <f>VLOOKUP($B35,intercensal_procesada_TP!$C$3:$U$34,7,0)</f>
        <v>0.35417872340425499</v>
      </c>
      <c r="U35" s="35">
        <f>VLOOKUP($B35,intercensal_procesada_TP!$C$3:$U$34,8,0)</f>
        <v>0.41077446808510598</v>
      </c>
      <c r="V35" s="35">
        <f>VLOOKUP($B35,intercensal_procesada_TP!$C$3:$U$34,9,0)</f>
        <v>0.146570212765957</v>
      </c>
      <c r="W35" s="35">
        <f>VLOOKUP($B35,intercensal_procesada_TP!$C$3:$U$34,10,0)</f>
        <v>5.5659574468085102E-3</v>
      </c>
      <c r="X35" s="35">
        <f>VLOOKUP($B35,intercensal_procesada_TP!$C$3:$U$34,11,0)</f>
        <v>7.3770675637790897E-2</v>
      </c>
      <c r="Y35" s="35">
        <f>VLOOKUP($B35,intercensal_procesada_TP!$C$3:$U$34,12,0)</f>
        <v>0.300241098962714</v>
      </c>
      <c r="Z35" s="35">
        <f>VLOOKUP($B35,intercensal_procesada_TP!$C$3:$U$34,13,0)</f>
        <v>0.44170451359686003</v>
      </c>
      <c r="AA35" s="35">
        <f>VLOOKUP($B35,intercensal_procesada_TP!$C$3:$U$34,14,0)</f>
        <v>0.165926548920662</v>
      </c>
      <c r="AB35" s="35">
        <f>VLOOKUP($B35,intercensal_procesada_TP!$C$3:$U$34,15,0)</f>
        <v>1.8357162881973602E-2</v>
      </c>
      <c r="AC35" s="35">
        <f>IF(VLOOKUP($B35,intercensal_procesada_TP!$C$38:$U$69,6,0)="NA",0,VLOOKUP($B35,intercensal_procesada_TP!$C$38:$U$69,6,0))</f>
        <v>0.30560611033207002</v>
      </c>
      <c r="AD35" s="35">
        <f>IF(VLOOKUP($B35,intercensal_procesada_TP!$C$38:$U$69,7,0)="NA",0,VLOOKUP($B35,intercensal_procesada_TP!$C$38:$U$69,7,0))</f>
        <v>0.49607661783572499</v>
      </c>
      <c r="AE35" s="35">
        <f>IF(VLOOKUP($B35,intercensal_procesada_TP!$C$38:$U$69,8,0)="NA",0,VLOOKUP($B35,intercensal_procesada_TP!$C$38:$U$69,8,0))</f>
        <v>0.17543336217441899</v>
      </c>
      <c r="AF35" s="35">
        <f>IF(VLOOKUP($B35,intercensal_procesada_TP!$C$38:$U$69,9,0)="NA",0,VLOOKUP($B35,intercensal_procesada_TP!$C$38:$U$69,9,0))</f>
        <v>2.2257361935734101E-2</v>
      </c>
      <c r="AG35" s="35">
        <f>IF(VLOOKUP($B35,intercensal_procesada_TP!$C$38:$U$69,10,0)="NA",0,VLOOKUP($B35,intercensal_procesada_TP!$C$38:$U$69,10,0))</f>
        <v>6.2654772205149604E-4</v>
      </c>
      <c r="AH35" s="35">
        <f>IF(VLOOKUP($B35,intercensal_procesada_TP!$C$38:$U$69,11,0)="NA",0,VLOOKUP($B35,intercensal_procesada_TP!$C$38:$U$69,11,0))</f>
        <v>4.0540540540540501E-2</v>
      </c>
      <c r="AI35" s="35">
        <f>IF(VLOOKUP($B35,intercensal_procesada_TP!$C$38:$U$69,12,0)="NA",0,VLOOKUP($B35,intercensal_procesada_TP!$C$38:$U$69,12,0))</f>
        <v>0.66891891891891897</v>
      </c>
      <c r="AJ35" s="35">
        <f>IF(VLOOKUP($B35,intercensal_procesada_TP!$C$38:$U$69,13,0)="NA",0,VLOOKUP($B35,intercensal_procesada_TP!$C$38:$U$69,13,0))</f>
        <v>0.29054054054054101</v>
      </c>
      <c r="AK35" s="35">
        <f>IF(VLOOKUP($B35,intercensal_procesada_TP!$C$38:$U$69,14,0)="NA",0,VLOOKUP($B35,intercensal_procesada_TP!$C$38:$U$69,14,0))</f>
        <v>0</v>
      </c>
      <c r="AL35" s="35">
        <f>IF(VLOOKUP($B35,intercensal_procesada_TP!$C$38:$U$69,15,0)="NA",0,VLOOKUP($B35,intercensal_procesada_TP!$C$38:$U$69,15,0))</f>
        <v>0</v>
      </c>
      <c r="AN35" s="31">
        <f t="shared" si="7"/>
        <v>41.101914893616957</v>
      </c>
      <c r="AO35" s="31">
        <f t="shared" si="8"/>
        <v>42.118797308662778</v>
      </c>
      <c r="AP35" s="31">
        <f t="shared" si="9"/>
        <v>41.866828342471543</v>
      </c>
      <c r="AR35" s="31">
        <f t="shared" si="10"/>
        <v>23.445415759166988</v>
      </c>
      <c r="AS35" s="31">
        <f t="shared" si="11"/>
        <v>28.429054054054077</v>
      </c>
      <c r="AT35" s="31">
        <f t="shared" si="12"/>
        <v>23.467325115104707</v>
      </c>
      <c r="AV35" s="31">
        <f t="shared" si="13"/>
        <v>430153.75000000012</v>
      </c>
      <c r="AW35" s="31">
        <v>254</v>
      </c>
      <c r="AX35" s="31">
        <f t="shared" si="14"/>
        <v>109259052.50000003</v>
      </c>
      <c r="AZ35" s="31">
        <f t="shared" si="15"/>
        <v>34234.525000000001</v>
      </c>
      <c r="BA35" s="31">
        <v>185</v>
      </c>
      <c r="BB35" s="31">
        <f t="shared" si="16"/>
        <v>6333387.125</v>
      </c>
      <c r="BD35" s="36">
        <v>1.2064249630566899</v>
      </c>
      <c r="BE35" s="31">
        <f t="shared" si="17"/>
        <v>18694735.741191432</v>
      </c>
      <c r="BG35" s="36">
        <v>1.2064249630566899</v>
      </c>
      <c r="BH35" s="31">
        <f t="shared" si="18"/>
        <v>1083672.2078341208</v>
      </c>
      <c r="BJ35" s="38">
        <v>6855.9497000000001</v>
      </c>
      <c r="BK35" s="39">
        <f t="shared" si="19"/>
        <v>38.954259659090908</v>
      </c>
      <c r="BL35" s="40">
        <f t="shared" si="20"/>
        <v>728239590.32045841</v>
      </c>
      <c r="BN35" s="38">
        <f>VLOOKUP(B35,ENIGH_gasto_educ_entret!$A$2:$C$33,3,0)</f>
        <v>1281.3844026994034</v>
      </c>
      <c r="BO35" s="39">
        <f t="shared" si="21"/>
        <v>11.648949115449122</v>
      </c>
      <c r="BP35" s="40">
        <f t="shared" si="22"/>
        <v>12623642.406886078</v>
      </c>
      <c r="BR35" s="41">
        <f t="shared" si="23"/>
        <v>78.847472548255723</v>
      </c>
      <c r="BS35" s="40">
        <f t="shared" si="24"/>
        <v>3071.4449191077961</v>
      </c>
      <c r="BU35" s="41">
        <f t="shared" si="25"/>
        <v>32.189876959278799</v>
      </c>
      <c r="BV35" s="40">
        <f t="shared" si="26"/>
        <v>374.97823873120683</v>
      </c>
      <c r="BX35" s="42">
        <f t="shared" si="27"/>
        <v>53.972271718016714</v>
      </c>
      <c r="BY35" s="43">
        <f t="shared" si="28"/>
        <v>1633.840830005048</v>
      </c>
    </row>
    <row r="36" spans="1:77">
      <c r="A36" s="29" t="s">
        <v>160</v>
      </c>
      <c r="B36" s="29" t="s">
        <v>161</v>
      </c>
      <c r="C36" s="30">
        <v>146147</v>
      </c>
      <c r="D36" s="30">
        <v>309660</v>
      </c>
      <c r="E36" s="30">
        <v>1579209</v>
      </c>
      <c r="F36" s="31">
        <f>VLOOKUP(B36,intercensal_procesada_TP!$C$3:$U$34,4,0)</f>
        <v>21852</v>
      </c>
      <c r="G36" s="31">
        <f>VLOOKUP(B36,intercensal_procesada_TP!$C$3:$U$34,5,0)</f>
        <v>45772</v>
      </c>
      <c r="H36" s="31">
        <f t="shared" si="0"/>
        <v>67624</v>
      </c>
      <c r="I36" s="31">
        <f t="shared" si="1"/>
        <v>135248</v>
      </c>
      <c r="J36" s="32">
        <v>0.3</v>
      </c>
      <c r="K36" s="31">
        <f t="shared" si="2"/>
        <v>175822.4</v>
      </c>
      <c r="L36" s="31">
        <f>VLOOKUP(B36,intercensal_procesada_TP!$C$38:$Q$69,4,0)</f>
        <v>8302</v>
      </c>
      <c r="M36" s="31">
        <f>VLOOKUP(B36,intercensal_procesada_TP!$C$38:$Q$69,5,0)</f>
        <v>120</v>
      </c>
      <c r="N36" s="31">
        <f t="shared" si="3"/>
        <v>8422</v>
      </c>
      <c r="O36" s="31">
        <f t="shared" si="4"/>
        <v>16844</v>
      </c>
      <c r="P36" s="33">
        <v>0.3</v>
      </c>
      <c r="Q36" s="31">
        <f t="shared" si="5"/>
        <v>21897.200000000001</v>
      </c>
      <c r="R36" s="34">
        <f t="shared" si="6"/>
        <v>197719.6</v>
      </c>
      <c r="S36" s="35">
        <f>VLOOKUP($B36,intercensal_procesada_TP!$C$3:$U$34,6,0)</f>
        <v>0.16268533772652399</v>
      </c>
      <c r="T36" s="35">
        <f>VLOOKUP($B36,intercensal_procesada_TP!$C$3:$U$34,7,0)</f>
        <v>0.46837818048691199</v>
      </c>
      <c r="U36" s="35">
        <f>VLOOKUP($B36,intercensal_procesada_TP!$C$3:$U$34,8,0)</f>
        <v>0.32491305143693899</v>
      </c>
      <c r="V36" s="35">
        <f>VLOOKUP($B36,intercensal_procesada_TP!$C$3:$U$34,9,0)</f>
        <v>3.6289584477393402E-2</v>
      </c>
      <c r="W36" s="35">
        <f>VLOOKUP($B36,intercensal_procesada_TP!$C$3:$U$34,10,0)</f>
        <v>7.7338458722313701E-3</v>
      </c>
      <c r="X36" s="35">
        <f>VLOOKUP($B36,intercensal_procesada_TP!$C$3:$U$34,11,0)</f>
        <v>0.16079699379533299</v>
      </c>
      <c r="Y36" s="35">
        <f>VLOOKUP($B36,intercensal_procesada_TP!$C$3:$U$34,12,0)</f>
        <v>0.421261906842611</v>
      </c>
      <c r="Z36" s="35">
        <f>VLOOKUP($B36,intercensal_procesada_TP!$C$3:$U$34,13,0)</f>
        <v>0.334593201083632</v>
      </c>
      <c r="AA36" s="35">
        <f>VLOOKUP($B36,intercensal_procesada_TP!$C$3:$U$34,14,0)</f>
        <v>5.9031722450406401E-2</v>
      </c>
      <c r="AB36" s="35">
        <f>VLOOKUP($B36,intercensal_procesada_TP!$C$3:$U$34,15,0)</f>
        <v>2.4316175828017102E-2</v>
      </c>
      <c r="AC36" s="35">
        <f>IF(VLOOKUP($B36,intercensal_procesada_TP!$C$38:$U$69,6,0)="NA",0,VLOOKUP($B36,intercensal_procesada_TP!$C$38:$U$69,6,0))</f>
        <v>0.31907973982172999</v>
      </c>
      <c r="AD36" s="35">
        <f>IF(VLOOKUP($B36,intercensal_procesada_TP!$C$38:$U$69,7,0)="NA",0,VLOOKUP($B36,intercensal_procesada_TP!$C$38:$U$69,7,0))</f>
        <v>0.525897374126716</v>
      </c>
      <c r="AE36" s="35">
        <f>IF(VLOOKUP($B36,intercensal_procesada_TP!$C$38:$U$69,8,0)="NA",0,VLOOKUP($B36,intercensal_procesada_TP!$C$38:$U$69,8,0))</f>
        <v>0.14406167188629199</v>
      </c>
      <c r="AF36" s="35">
        <f>IF(VLOOKUP($B36,intercensal_procesada_TP!$C$38:$U$69,9,0)="NA",0,VLOOKUP($B36,intercensal_procesada_TP!$C$38:$U$69,9,0))</f>
        <v>1.07203083594315E-2</v>
      </c>
      <c r="AG36" s="35">
        <f>IF(VLOOKUP($B36,intercensal_procesada_TP!$C$38:$U$69,10,0)="NA",0,VLOOKUP($B36,intercensal_procesada_TP!$C$38:$U$69,10,0))</f>
        <v>2.4090580582992099E-4</v>
      </c>
      <c r="AH36" s="35">
        <f>IF(VLOOKUP($B36,intercensal_procesada_TP!$C$38:$U$69,11,0)="NA",0,VLOOKUP($B36,intercensal_procesada_TP!$C$38:$U$69,11,0))</f>
        <v>0.15</v>
      </c>
      <c r="AI36" s="35">
        <f>IF(VLOOKUP($B36,intercensal_procesada_TP!$C$38:$U$69,12,0)="NA",0,VLOOKUP($B36,intercensal_procesada_TP!$C$38:$U$69,12,0))</f>
        <v>0.57499999999999996</v>
      </c>
      <c r="AJ36" s="35">
        <f>IF(VLOOKUP($B36,intercensal_procesada_TP!$C$38:$U$69,13,0)="NA",0,VLOOKUP($B36,intercensal_procesada_TP!$C$38:$U$69,13,0))</f>
        <v>0.22500000000000001</v>
      </c>
      <c r="AK36" s="35">
        <f>IF(VLOOKUP($B36,intercensal_procesada_TP!$C$38:$U$69,14,0)="NA",0,VLOOKUP($B36,intercensal_procesada_TP!$C$38:$U$69,14,0))</f>
        <v>0.05</v>
      </c>
      <c r="AL36" s="35">
        <f>IF(VLOOKUP($B36,intercensal_procesada_TP!$C$38:$U$69,15,0)="NA",0,VLOOKUP($B36,intercensal_procesada_TP!$C$38:$U$69,15,0))</f>
        <v>0</v>
      </c>
      <c r="AN36" s="31">
        <f t="shared" si="7"/>
        <v>30.805875892366814</v>
      </c>
      <c r="AO36" s="31">
        <f t="shared" si="8"/>
        <v>31.053919426723759</v>
      </c>
      <c r="AP36" s="31">
        <f t="shared" si="9"/>
        <v>30.973766710043765</v>
      </c>
      <c r="AR36" s="31">
        <f t="shared" si="10"/>
        <v>21.709527824620547</v>
      </c>
      <c r="AS36" s="31">
        <f t="shared" si="11"/>
        <v>28.6875</v>
      </c>
      <c r="AT36" s="31">
        <f t="shared" si="12"/>
        <v>21.808952742816405</v>
      </c>
      <c r="AV36" s="31">
        <f t="shared" si="13"/>
        <v>90764.699999999983</v>
      </c>
      <c r="AW36" s="31">
        <v>254</v>
      </c>
      <c r="AX36" s="31">
        <f t="shared" si="14"/>
        <v>23054233.799999997</v>
      </c>
      <c r="AZ36" s="31">
        <f t="shared" si="15"/>
        <v>7959.24999999999</v>
      </c>
      <c r="BA36" s="31">
        <v>185</v>
      </c>
      <c r="BB36" s="31">
        <f t="shared" si="16"/>
        <v>1472461.2499999981</v>
      </c>
      <c r="BD36" s="36">
        <v>1.2587169677866601</v>
      </c>
      <c r="BE36" s="31">
        <f t="shared" si="17"/>
        <v>4738572.3844406419</v>
      </c>
      <c r="BG36" s="36">
        <v>1.2587169677866601</v>
      </c>
      <c r="BH36" s="31">
        <f t="shared" si="18"/>
        <v>302650.01547823893</v>
      </c>
      <c r="BJ36" s="38">
        <v>6852.2222000000002</v>
      </c>
      <c r="BK36" s="39">
        <f t="shared" si="19"/>
        <v>38.933080681818183</v>
      </c>
      <c r="BL36" s="40">
        <f t="shared" si="20"/>
        <v>184487220.96006307</v>
      </c>
      <c r="BN36" s="38">
        <f>VLOOKUP(B36,ENIGH_gasto_educ_entret!$A$2:$C$33,3,0)</f>
        <v>1409.6710985744801</v>
      </c>
      <c r="BO36" s="39">
        <f t="shared" si="21"/>
        <v>12.815191805222545</v>
      </c>
      <c r="BP36" s="40">
        <f t="shared" si="22"/>
        <v>3878517.998207204</v>
      </c>
      <c r="BR36" s="41">
        <f t="shared" si="23"/>
        <v>70.072346865619338</v>
      </c>
      <c r="BS36" s="40">
        <f t="shared" si="24"/>
        <v>2728.132334083507</v>
      </c>
      <c r="BU36" s="41">
        <f t="shared" si="25"/>
        <v>35.935646577800867</v>
      </c>
      <c r="BV36" s="40">
        <f t="shared" si="26"/>
        <v>460.52220353920734</v>
      </c>
      <c r="BX36" s="42">
        <f t="shared" si="27"/>
        <v>52.003442361634903</v>
      </c>
      <c r="BY36" s="43">
        <f t="shared" si="28"/>
        <v>1527.8631060792486</v>
      </c>
    </row>
    <row r="38" spans="1:77">
      <c r="BL38" s="46"/>
    </row>
  </sheetData>
  <mergeCells count="20">
    <mergeCell ref="BG3:BH3"/>
    <mergeCell ref="BJ3:BL3"/>
    <mergeCell ref="BN3:BP3"/>
    <mergeCell ref="BR3:BS3"/>
    <mergeCell ref="BU3:BV3"/>
    <mergeCell ref="AN3:AP3"/>
    <mergeCell ref="AR3:AT3"/>
    <mergeCell ref="AV3:AX3"/>
    <mergeCell ref="AZ3:BB3"/>
    <mergeCell ref="BD3:BE3"/>
    <mergeCell ref="S1:W1"/>
    <mergeCell ref="X1:AB1"/>
    <mergeCell ref="AC1:AG1"/>
    <mergeCell ref="AH1:AL1"/>
    <mergeCell ref="F3:K3"/>
    <mergeCell ref="L3:Q3"/>
    <mergeCell ref="S3:W3"/>
    <mergeCell ref="X3:AB3"/>
    <mergeCell ref="AC3:AG3"/>
    <mergeCell ref="AH3:AL3"/>
  </mergeCells>
  <conditionalFormatting sqref="BL5:BL36">
    <cfRule type="colorScale" priority="2">
      <colorScale>
        <cfvo type="min"/>
        <cfvo type="percentile" val="50"/>
        <cfvo type="max"/>
        <color rgb="FF00B050"/>
        <color rgb="FFFFC000"/>
        <color rgb="FFFF0000"/>
      </colorScale>
    </cfRule>
    <cfRule type="colorScale" priority="3">
      <colorScale>
        <cfvo type="min"/>
        <cfvo type="percentile" val="50"/>
        <cfvo type="max"/>
        <color rgb="FF63BE7B"/>
        <color rgb="FFFFEB84"/>
        <color rgb="FFF8696B"/>
      </colorScale>
    </cfRule>
  </conditionalFormatting>
  <conditionalFormatting sqref="BE5:BE36">
    <cfRule type="colorScale" priority="4">
      <colorScale>
        <cfvo type="min"/>
        <cfvo type="percentile" val="50"/>
        <cfvo type="max"/>
        <color rgb="FF00B050"/>
        <color rgb="FFFFC000"/>
        <color rgb="FFFF0000"/>
      </colorScale>
    </cfRule>
    <cfRule type="colorScale" priority="5">
      <colorScale>
        <cfvo type="min"/>
        <cfvo type="percentile" val="50"/>
        <cfvo type="max"/>
        <color rgb="FF63BE7B"/>
        <color rgb="FFFFEB84"/>
        <color rgb="FFF8696B"/>
      </colorScale>
    </cfRule>
  </conditionalFormatting>
  <conditionalFormatting sqref="BR5:BR36">
    <cfRule type="colorScale" priority="6">
      <colorScale>
        <cfvo type="min"/>
        <cfvo type="percentile" val="50"/>
        <cfvo type="max"/>
        <color rgb="FF00B050"/>
        <color rgb="FFFFC000"/>
        <color rgb="FFFF0000"/>
      </colorScale>
    </cfRule>
    <cfRule type="colorScale" priority="7">
      <colorScale>
        <cfvo type="min"/>
        <cfvo type="percentile" val="50"/>
        <cfvo type="max"/>
        <color rgb="FF63BE7B"/>
        <color rgb="FFFFEB84"/>
        <color rgb="FFF8696B"/>
      </colorScale>
    </cfRule>
  </conditionalFormatting>
  <conditionalFormatting sqref="BS5:BS36">
    <cfRule type="colorScale" priority="8">
      <colorScale>
        <cfvo type="min"/>
        <cfvo type="percentile" val="50"/>
        <cfvo type="max"/>
        <color rgb="FF00B050"/>
        <color rgb="FFFFC000"/>
        <color rgb="FFFF0000"/>
      </colorScale>
    </cfRule>
    <cfRule type="colorScale" priority="9">
      <colorScale>
        <cfvo type="min"/>
        <cfvo type="percentile" val="50"/>
        <cfvo type="max"/>
        <color rgb="FF63BE7B"/>
        <color rgb="FFFFEB84"/>
        <color rgb="FFF8696B"/>
      </colorScale>
    </cfRule>
  </conditionalFormatting>
  <conditionalFormatting sqref="BH5:BH36">
    <cfRule type="colorScale" priority="10">
      <colorScale>
        <cfvo type="min"/>
        <cfvo type="percentile" val="50"/>
        <cfvo type="max"/>
        <color rgb="FF00B050"/>
        <color rgb="FFFFC000"/>
        <color rgb="FFFF0000"/>
      </colorScale>
    </cfRule>
    <cfRule type="colorScale" priority="11">
      <colorScale>
        <cfvo type="min"/>
        <cfvo type="percentile" val="50"/>
        <cfvo type="max"/>
        <color rgb="FF63BE7B"/>
        <color rgb="FFFFEB84"/>
        <color rgb="FFF8696B"/>
      </colorScale>
    </cfRule>
  </conditionalFormatting>
  <conditionalFormatting sqref="BP5:BP36">
    <cfRule type="colorScale" priority="12">
      <colorScale>
        <cfvo type="min"/>
        <cfvo type="percentile" val="50"/>
        <cfvo type="max"/>
        <color rgb="FF00B050"/>
        <color rgb="FFFFC000"/>
        <color rgb="FFFF0000"/>
      </colorScale>
    </cfRule>
    <cfRule type="colorScale" priority="13">
      <colorScale>
        <cfvo type="min"/>
        <cfvo type="percentile" val="50"/>
        <cfvo type="max"/>
        <color rgb="FF63BE7B"/>
        <color rgb="FFFFEB84"/>
        <color rgb="FFF8696B"/>
      </colorScale>
    </cfRule>
  </conditionalFormatting>
  <conditionalFormatting sqref="BU5:BU36">
    <cfRule type="colorScale" priority="14">
      <colorScale>
        <cfvo type="min"/>
        <cfvo type="percentile" val="50"/>
        <cfvo type="max"/>
        <color rgb="FF00B050"/>
        <color rgb="FFFFC000"/>
        <color rgb="FFFF0000"/>
      </colorScale>
    </cfRule>
    <cfRule type="colorScale" priority="15">
      <colorScale>
        <cfvo type="min"/>
        <cfvo type="percentile" val="50"/>
        <cfvo type="max"/>
        <color rgb="FF63BE7B"/>
        <color rgb="FFFFEB84"/>
        <color rgb="FFF8696B"/>
      </colorScale>
    </cfRule>
  </conditionalFormatting>
  <conditionalFormatting sqref="BV5:BV36">
    <cfRule type="colorScale" priority="16">
      <colorScale>
        <cfvo type="min"/>
        <cfvo type="percentile" val="50"/>
        <cfvo type="max"/>
        <color rgb="FF00B050"/>
        <color rgb="FFFFC000"/>
        <color rgb="FFFF0000"/>
      </colorScale>
    </cfRule>
    <cfRule type="colorScale" priority="17">
      <colorScale>
        <cfvo type="min"/>
        <cfvo type="percentile" val="50"/>
        <cfvo type="max"/>
        <color rgb="FF63BE7B"/>
        <color rgb="FFFFEB84"/>
        <color rgb="FFF8696B"/>
      </colorScale>
    </cfRule>
  </conditionalFormatting>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CEE0E"/>
  </sheetPr>
  <dimension ref="A1:Q107"/>
  <sheetViews>
    <sheetView zoomScale="65" zoomScaleNormal="65" workbookViewId="0">
      <selection activeCell="D17" sqref="D17"/>
    </sheetView>
  </sheetViews>
  <sheetFormatPr defaultColWidth="8.33203125" defaultRowHeight="15"/>
  <cols>
    <col min="1" max="1" width="20.5546875" customWidth="1"/>
    <col min="2" max="2" width="25.6640625" customWidth="1"/>
    <col min="3" max="3" width="37.6640625" customWidth="1"/>
    <col min="4" max="4" width="20.6640625" customWidth="1"/>
    <col min="5" max="5" width="28.88671875" customWidth="1"/>
    <col min="6" max="6" width="23.5546875" customWidth="1"/>
    <col min="7" max="7" width="25.109375" customWidth="1"/>
    <col min="8" max="8" width="18.6640625" customWidth="1"/>
    <col min="9" max="9" width="20.88671875" customWidth="1"/>
    <col min="10" max="10" width="20.6640625" customWidth="1"/>
    <col min="11" max="11" width="11.5546875" customWidth="1"/>
    <col min="12" max="12" width="9.5546875" customWidth="1"/>
    <col min="13" max="13" width="18.5546875" customWidth="1"/>
    <col min="14" max="14" width="16.6640625" customWidth="1"/>
    <col min="15" max="15" width="16.109375" customWidth="1"/>
    <col min="16" max="16" width="16.33203125" customWidth="1"/>
    <col min="17" max="18" width="15.6640625" customWidth="1"/>
    <col min="19" max="19" width="22" customWidth="1"/>
    <col min="20" max="20" width="17.88671875" customWidth="1"/>
    <col min="21" max="21" width="21.6640625" customWidth="1"/>
    <col min="22" max="22" width="21.109375" customWidth="1"/>
    <col min="23" max="23" width="23.44140625" customWidth="1"/>
    <col min="24" max="24" width="18.33203125" customWidth="1"/>
    <col min="25" max="25" width="22" customWidth="1"/>
    <col min="26" max="26" width="21.33203125" customWidth="1"/>
    <col min="27" max="27" width="21.6640625" customWidth="1"/>
    <col min="28" max="28" width="20.88671875" customWidth="1"/>
    <col min="29" max="29" width="24.109375" customWidth="1"/>
    <col min="1022" max="1025" width="8.88671875" customWidth="1"/>
  </cols>
  <sheetData>
    <row r="1" spans="1:5" ht="15.75">
      <c r="A1" s="47" t="s">
        <v>97</v>
      </c>
      <c r="B1" s="47" t="s">
        <v>164</v>
      </c>
      <c r="C1" s="47" t="s">
        <v>165</v>
      </c>
      <c r="D1" s="47" t="s">
        <v>166</v>
      </c>
      <c r="E1" s="47" t="s">
        <v>167</v>
      </c>
    </row>
    <row r="2" spans="1:5">
      <c r="A2" s="48" t="s">
        <v>124</v>
      </c>
      <c r="B2" s="49">
        <f>VLOOKUP(A2,Tabla_consolidada_datos_IMCO_au!$B$5:$BP$36,67,0)+VLOOKUP(A2,Tabla_consolidada_datos_IMCO_au!$B$5:$BP$36,63,0)</f>
        <v>108411386.23809814</v>
      </c>
      <c r="C2" s="49">
        <f>VLOOKUP(A2,Tabla_consolidada_datos_IMCO_TP!$B$5:$BP$36,67,0)+VLOOKUP(A2,Tabla_consolidada_datos_IMCO_TP!$B$5:$BP$36,63,0)</f>
        <v>838018113.77219057</v>
      </c>
      <c r="D2" s="50">
        <f t="shared" ref="D2:D33" si="0">C2+B2</f>
        <v>946429500.01028872</v>
      </c>
      <c r="E2" s="51">
        <v>1.41610894237078</v>
      </c>
    </row>
    <row r="3" spans="1:5">
      <c r="A3" s="48" t="s">
        <v>102</v>
      </c>
      <c r="B3" s="49">
        <f>VLOOKUP(A3,Tabla_consolidada_datos_IMCO_au!$B$5:$BP$36,67,0)+VLOOKUP(A3,Tabla_consolidada_datos_IMCO_au!$B$5:$BP$36,63,0)</f>
        <v>230338301.1170184</v>
      </c>
      <c r="C3" s="49">
        <f>VLOOKUP(A3,Tabla_consolidada_datos_IMCO_TP!$B$5:$BP$36,67,0)+VLOOKUP(A3,Tabla_consolidada_datos_IMCO_TP!$B$5:$BP$36,63,0)</f>
        <v>433576884.2853545</v>
      </c>
      <c r="D3" s="50">
        <f t="shared" si="0"/>
        <v>663915185.40237284</v>
      </c>
      <c r="E3" s="51">
        <v>1.17931310155889</v>
      </c>
    </row>
    <row r="4" spans="1:5">
      <c r="A4" s="48" t="s">
        <v>107</v>
      </c>
      <c r="B4" s="49">
        <f>VLOOKUP(A4,Tabla_consolidada_datos_IMCO_au!$B$5:$BP$36,67,0)+VLOOKUP(A4,Tabla_consolidada_datos_IMCO_au!$B$5:$BP$36,63,0)</f>
        <v>38105600.725010701</v>
      </c>
      <c r="C4" s="49">
        <f>VLOOKUP(A4,Tabla_consolidada_datos_IMCO_TP!$B$5:$BP$36,67,0)+VLOOKUP(A4,Tabla_consolidada_datos_IMCO_TP!$B$5:$BP$36,63,0)</f>
        <v>88976356.358865395</v>
      </c>
      <c r="D4" s="50">
        <f t="shared" si="0"/>
        <v>127081957.0838761</v>
      </c>
      <c r="E4" s="51">
        <v>1.1070764967170199</v>
      </c>
    </row>
    <row r="5" spans="1:5">
      <c r="A5" s="48" t="s">
        <v>143</v>
      </c>
      <c r="B5" s="49">
        <f>VLOOKUP(A5,Tabla_consolidada_datos_IMCO_au!$B$5:$BP$36,67,0)+VLOOKUP(A5,Tabla_consolidada_datos_IMCO_au!$B$5:$BP$36,63,0)</f>
        <v>186804367.30675882</v>
      </c>
      <c r="C5" s="49">
        <f>VLOOKUP(A5,Tabla_consolidada_datos_IMCO_TP!$B$5:$BP$36,67,0)+VLOOKUP(A5,Tabla_consolidada_datos_IMCO_TP!$B$5:$BP$36,63,0)</f>
        <v>732734531.97121024</v>
      </c>
      <c r="D5" s="50">
        <f t="shared" si="0"/>
        <v>919538899.27796912</v>
      </c>
      <c r="E5" s="51">
        <v>1.1952644919997299</v>
      </c>
    </row>
    <row r="6" spans="1:5">
      <c r="A6" s="48" t="s">
        <v>113</v>
      </c>
      <c r="B6" s="49">
        <f>VLOOKUP(A6,Tabla_consolidada_datos_IMCO_au!$B$5:$BP$36,67,0)+VLOOKUP(A6,Tabla_consolidada_datos_IMCO_au!$B$5:$BP$36,63,0)</f>
        <v>531667845.46025223</v>
      </c>
      <c r="C6" s="49">
        <f>VLOOKUP(A6,Tabla_consolidada_datos_IMCO_TP!$B$5:$BP$36,67,0)+VLOOKUP(A6,Tabla_consolidada_datos_IMCO_TP!$B$5:$BP$36,63,0)</f>
        <v>934688875.95700109</v>
      </c>
      <c r="D6" s="50">
        <f t="shared" si="0"/>
        <v>1466356721.4172533</v>
      </c>
      <c r="E6" s="51">
        <v>1.1918466427866401</v>
      </c>
    </row>
    <row r="7" spans="1:5">
      <c r="A7" s="48" t="s">
        <v>153</v>
      </c>
      <c r="B7" s="49">
        <f>VLOOKUP(A7,Tabla_consolidada_datos_IMCO_au!$B$5:$BP$36,67,0)+VLOOKUP(A7,Tabla_consolidada_datos_IMCO_au!$B$5:$BP$36,63,0)</f>
        <v>144685948.22967038</v>
      </c>
      <c r="C7" s="49">
        <f>VLOOKUP(A7,Tabla_consolidada_datos_IMCO_TP!$B$5:$BP$36,67,0)+VLOOKUP(A7,Tabla_consolidada_datos_IMCO_TP!$B$5:$BP$36,63,0)</f>
        <v>169584901.58142903</v>
      </c>
      <c r="D7" s="50">
        <f t="shared" si="0"/>
        <v>314270849.81109941</v>
      </c>
      <c r="E7" s="51">
        <v>1.3255171359394899</v>
      </c>
    </row>
    <row r="8" spans="1:5">
      <c r="A8" s="48" t="s">
        <v>117</v>
      </c>
      <c r="B8" s="49">
        <f>VLOOKUP(A8,Tabla_consolidada_datos_IMCO_au!$B$5:$BP$36,67,0)+VLOOKUP(A8,Tabla_consolidada_datos_IMCO_au!$B$5:$BP$36,63,0)</f>
        <v>60666482.188446425</v>
      </c>
      <c r="C8" s="49">
        <f>VLOOKUP(A8,Tabla_consolidada_datos_IMCO_TP!$B$5:$BP$36,67,0)+VLOOKUP(A8,Tabla_consolidada_datos_IMCO_TP!$B$5:$BP$36,63,0)</f>
        <v>90409448.830071419</v>
      </c>
      <c r="D8" s="50">
        <f t="shared" si="0"/>
        <v>151075931.01851785</v>
      </c>
      <c r="E8" s="51">
        <v>1.11525067986798</v>
      </c>
    </row>
    <row r="9" spans="1:5">
      <c r="A9" s="48" t="s">
        <v>132</v>
      </c>
      <c r="B9" s="49">
        <f>VLOOKUP(A9,Tabla_consolidada_datos_IMCO_au!$B$5:$BP$36,67,0)+VLOOKUP(A9,Tabla_consolidada_datos_IMCO_au!$B$5:$BP$36,63,0)</f>
        <v>225327547.18335828</v>
      </c>
      <c r="C9" s="49">
        <f>VLOOKUP(A9,Tabla_consolidada_datos_IMCO_TP!$B$5:$BP$36,67,0)+VLOOKUP(A9,Tabla_consolidada_datos_IMCO_TP!$B$5:$BP$36,63,0)</f>
        <v>701494815.11357582</v>
      </c>
      <c r="D9" s="50">
        <f t="shared" si="0"/>
        <v>926822362.29693413</v>
      </c>
      <c r="E9" s="51">
        <v>1.2797709579444001</v>
      </c>
    </row>
    <row r="10" spans="1:5">
      <c r="A10" s="48" t="s">
        <v>147</v>
      </c>
      <c r="B10" s="49">
        <f>VLOOKUP(A10,Tabla_consolidada_datos_IMCO_au!$B$5:$BP$36,67,0)+VLOOKUP(A10,Tabla_consolidada_datos_IMCO_au!$B$5:$BP$36,63,0)</f>
        <v>69158666.13373588</v>
      </c>
      <c r="C10" s="49">
        <f>VLOOKUP(A10,Tabla_consolidada_datos_IMCO_TP!$B$5:$BP$36,67,0)+VLOOKUP(A10,Tabla_consolidada_datos_IMCO_TP!$B$5:$BP$36,63,0)</f>
        <v>109679741.51289891</v>
      </c>
      <c r="D10" s="50">
        <f t="shared" si="0"/>
        <v>178838407.64663479</v>
      </c>
      <c r="E10" s="51">
        <v>1.04119157662356</v>
      </c>
    </row>
    <row r="11" spans="1:5">
      <c r="A11" s="48" t="s">
        <v>118</v>
      </c>
      <c r="B11" s="49">
        <f>VLOOKUP(A11,Tabla_consolidada_datos_IMCO_au!$B$5:$BP$36,67,0)+VLOOKUP(A11,Tabla_consolidada_datos_IMCO_au!$B$5:$BP$36,63,0)</f>
        <v>74367582.797292575</v>
      </c>
      <c r="C11" s="49">
        <f>VLOOKUP(A11,Tabla_consolidada_datos_IMCO_TP!$B$5:$BP$36,67,0)+VLOOKUP(A11,Tabla_consolidada_datos_IMCO_TP!$B$5:$BP$36,63,0)</f>
        <v>140160064.8438364</v>
      </c>
      <c r="D11" s="50">
        <f t="shared" si="0"/>
        <v>214527647.64112896</v>
      </c>
      <c r="E11" s="51">
        <v>1.1133269712896601</v>
      </c>
    </row>
    <row r="12" spans="1:5">
      <c r="A12" s="48" t="s">
        <v>128</v>
      </c>
      <c r="B12" s="49">
        <f>VLOOKUP(A12,Tabla_consolidada_datos_IMCO_au!$B$5:$BP$36,67,0)+VLOOKUP(A12,Tabla_consolidada_datos_IMCO_au!$B$5:$BP$36,63,0)</f>
        <v>2413057949.4645128</v>
      </c>
      <c r="C12" s="49">
        <f>VLOOKUP(A12,Tabla_consolidada_datos_IMCO_TP!$B$5:$BP$36,67,0)+VLOOKUP(A12,Tabla_consolidada_datos_IMCO_TP!$B$5:$BP$36,63,0)</f>
        <v>5654457435.4311543</v>
      </c>
      <c r="D12" s="50">
        <f t="shared" si="0"/>
        <v>8067515384.8956671</v>
      </c>
      <c r="E12" s="51">
        <v>1.35083073277142</v>
      </c>
    </row>
    <row r="13" spans="1:5">
      <c r="A13" s="48" t="s">
        <v>149</v>
      </c>
      <c r="B13" s="49">
        <f>VLOOKUP(A13,Tabla_consolidada_datos_IMCO_au!$B$5:$BP$36,67,0)+VLOOKUP(A13,Tabla_consolidada_datos_IMCO_au!$B$5:$BP$36,63,0)</f>
        <v>426896948.92231256</v>
      </c>
      <c r="C13" s="49">
        <f>VLOOKUP(A13,Tabla_consolidada_datos_IMCO_TP!$B$5:$BP$36,67,0)+VLOOKUP(A13,Tabla_consolidada_datos_IMCO_TP!$B$5:$BP$36,63,0)</f>
        <v>571273576.78864956</v>
      </c>
      <c r="D13" s="50">
        <f t="shared" si="0"/>
        <v>998170525.71096206</v>
      </c>
      <c r="E13" s="51">
        <v>1.26212418128496</v>
      </c>
    </row>
    <row r="14" spans="1:5">
      <c r="A14" s="48" t="s">
        <v>106</v>
      </c>
      <c r="B14" s="49">
        <f>VLOOKUP(A14,Tabla_consolidada_datos_IMCO_au!$B$5:$BP$36,67,0)+VLOOKUP(A14,Tabla_consolidada_datos_IMCO_au!$B$5:$BP$36,63,0)</f>
        <v>108686148.36030625</v>
      </c>
      <c r="C14" s="49">
        <f>VLOOKUP(A14,Tabla_consolidada_datos_IMCO_TP!$B$5:$BP$36,67,0)+VLOOKUP(A14,Tabla_consolidada_datos_IMCO_TP!$B$5:$BP$36,63,0)</f>
        <v>101785428.11121607</v>
      </c>
      <c r="D14" s="50">
        <f t="shared" si="0"/>
        <v>210471576.47152233</v>
      </c>
      <c r="E14" s="51">
        <v>1.17067793133359</v>
      </c>
    </row>
    <row r="15" spans="1:5">
      <c r="A15" s="48" t="s">
        <v>122</v>
      </c>
      <c r="B15" s="49">
        <f>VLOOKUP(A15,Tabla_consolidada_datos_IMCO_au!$B$5:$BP$36,67,0)+VLOOKUP(A15,Tabla_consolidada_datos_IMCO_au!$B$5:$BP$36,63,0)</f>
        <v>388817016.922943</v>
      </c>
      <c r="C15" s="49">
        <f>VLOOKUP(A15,Tabla_consolidada_datos_IMCO_TP!$B$5:$BP$36,67,0)+VLOOKUP(A15,Tabla_consolidada_datos_IMCO_TP!$B$5:$BP$36,63,0)</f>
        <v>930595412.49394882</v>
      </c>
      <c r="D15" s="50">
        <f t="shared" si="0"/>
        <v>1319412429.4168918</v>
      </c>
      <c r="E15" s="51">
        <v>1.1926080202331399</v>
      </c>
    </row>
    <row r="16" spans="1:5">
      <c r="A16" s="48" t="s">
        <v>159</v>
      </c>
      <c r="B16" s="49">
        <f>VLOOKUP(A16,Tabla_consolidada_datos_IMCO_au!$B$5:$BP$36,67,0)+VLOOKUP(A16,Tabla_consolidada_datos_IMCO_au!$B$5:$BP$36,63,0)</f>
        <v>307983083.01860249</v>
      </c>
      <c r="C16" s="49">
        <f>VLOOKUP(A16,Tabla_consolidada_datos_IMCO_TP!$B$5:$BP$36,67,0)+VLOOKUP(A16,Tabla_consolidada_datos_IMCO_TP!$B$5:$BP$36,63,0)</f>
        <v>740863232.72734451</v>
      </c>
      <c r="D16" s="50">
        <f t="shared" si="0"/>
        <v>1048846315.745947</v>
      </c>
      <c r="E16" s="51">
        <v>1.2064249630566899</v>
      </c>
    </row>
    <row r="17" spans="1:5">
      <c r="A17" s="48" t="s">
        <v>136</v>
      </c>
      <c r="B17" s="49">
        <f>VLOOKUP(A17,Tabla_consolidada_datos_IMCO_au!$B$5:$BP$36,67,0)+VLOOKUP(A17,Tabla_consolidada_datos_IMCO_au!$B$5:$BP$36,63,0)</f>
        <v>3489546069.7690163</v>
      </c>
      <c r="C17" s="49">
        <f>VLOOKUP(A17,Tabla_consolidada_datos_IMCO_TP!$B$5:$BP$36,67,0)+VLOOKUP(A17,Tabla_consolidada_datos_IMCO_TP!$B$5:$BP$36,63,0)</f>
        <v>6349696817.539094</v>
      </c>
      <c r="D17" s="50">
        <f t="shared" si="0"/>
        <v>9839242887.3081093</v>
      </c>
      <c r="E17" s="51">
        <v>1.44575029386834</v>
      </c>
    </row>
    <row r="18" spans="1:5">
      <c r="A18" s="48" t="s">
        <v>130</v>
      </c>
      <c r="B18" s="49">
        <f>VLOOKUP(A18,Tabla_consolidada_datos_IMCO_au!$B$5:$BP$36,67,0)+VLOOKUP(A18,Tabla_consolidada_datos_IMCO_au!$B$5:$BP$36,63,0)</f>
        <v>257704511.87591767</v>
      </c>
      <c r="C18" s="49">
        <f>VLOOKUP(A18,Tabla_consolidada_datos_IMCO_TP!$B$5:$BP$36,67,0)+VLOOKUP(A18,Tabla_consolidada_datos_IMCO_TP!$B$5:$BP$36,63,0)</f>
        <v>618818359.52899492</v>
      </c>
      <c r="D18" s="50">
        <f t="shared" si="0"/>
        <v>876522871.40491259</v>
      </c>
      <c r="E18" s="51">
        <v>1.2239526416475499</v>
      </c>
    </row>
    <row r="19" spans="1:5">
      <c r="A19" s="48" t="s">
        <v>137</v>
      </c>
      <c r="B19" s="49">
        <f>VLOOKUP(A19,Tabla_consolidada_datos_IMCO_au!$B$5:$BP$36,67,0)+VLOOKUP(A19,Tabla_consolidada_datos_IMCO_au!$B$5:$BP$36,63,0)</f>
        <v>69747067.674487546</v>
      </c>
      <c r="C19" s="49">
        <f>VLOOKUP(A19,Tabla_consolidada_datos_IMCO_TP!$B$5:$BP$36,67,0)+VLOOKUP(A19,Tabla_consolidada_datos_IMCO_TP!$B$5:$BP$36,63,0)</f>
        <v>245742648.72680607</v>
      </c>
      <c r="D19" s="50">
        <f t="shared" si="0"/>
        <v>315489716.40129364</v>
      </c>
      <c r="E19" s="51">
        <v>1.1286336888372399</v>
      </c>
    </row>
    <row r="20" spans="1:5">
      <c r="A20" s="48" t="s">
        <v>126</v>
      </c>
      <c r="B20" s="49">
        <f>VLOOKUP(A20,Tabla_consolidada_datos_IMCO_au!$B$5:$BP$36,67,0)+VLOOKUP(A20,Tabla_consolidada_datos_IMCO_au!$B$5:$BP$36,63,0)</f>
        <v>218682346.47154492</v>
      </c>
      <c r="C20" s="49">
        <f>VLOOKUP(A20,Tabla_consolidada_datos_IMCO_TP!$B$5:$BP$36,67,0)+VLOOKUP(A20,Tabla_consolidada_datos_IMCO_TP!$B$5:$BP$36,63,0)</f>
        <v>565350832.08670735</v>
      </c>
      <c r="D20" s="50">
        <f t="shared" si="0"/>
        <v>784033178.55825233</v>
      </c>
      <c r="E20" s="51">
        <v>1.3669277578705199</v>
      </c>
    </row>
    <row r="21" spans="1:5">
      <c r="A21" s="48" t="s">
        <v>139</v>
      </c>
      <c r="B21" s="49">
        <f>VLOOKUP(A21,Tabla_consolidada_datos_IMCO_au!$B$5:$BP$36,67,0)+VLOOKUP(A21,Tabla_consolidada_datos_IMCO_au!$B$5:$BP$36,63,0)</f>
        <v>905143135.92275774</v>
      </c>
      <c r="C21" s="49">
        <f>VLOOKUP(A21,Tabla_consolidada_datos_IMCO_TP!$B$5:$BP$36,67,0)+VLOOKUP(A21,Tabla_consolidada_datos_IMCO_TP!$B$5:$BP$36,63,0)</f>
        <v>3548661915.1950421</v>
      </c>
      <c r="D21" s="50">
        <f t="shared" si="0"/>
        <v>4453805051.1177998</v>
      </c>
      <c r="E21" s="51">
        <v>1.4590974375588901</v>
      </c>
    </row>
    <row r="22" spans="1:5">
      <c r="A22" s="48" t="s">
        <v>141</v>
      </c>
      <c r="B22" s="49">
        <f>VLOOKUP(A22,Tabla_consolidada_datos_IMCO_au!$B$5:$BP$36,67,0)+VLOOKUP(A22,Tabla_consolidada_datos_IMCO_au!$B$5:$BP$36,63,0)</f>
        <v>739782895.89016569</v>
      </c>
      <c r="C22" s="49">
        <f>VLOOKUP(A22,Tabla_consolidada_datos_IMCO_TP!$B$5:$BP$36,67,0)+VLOOKUP(A22,Tabla_consolidada_datos_IMCO_TP!$B$5:$BP$36,63,0)</f>
        <v>1496330992.8502951</v>
      </c>
      <c r="D22" s="50">
        <f t="shared" si="0"/>
        <v>2236113888.7404609</v>
      </c>
      <c r="E22" s="51">
        <v>1.4315065545950501</v>
      </c>
    </row>
    <row r="23" spans="1:5">
      <c r="A23" s="48" t="s">
        <v>115</v>
      </c>
      <c r="B23" s="49">
        <f>VLOOKUP(A23,Tabla_consolidada_datos_IMCO_au!$B$5:$BP$36,67,0)+VLOOKUP(A23,Tabla_consolidada_datos_IMCO_au!$B$5:$BP$36,63,0)</f>
        <v>423578326.7224865</v>
      </c>
      <c r="C23" s="49">
        <f>VLOOKUP(A23,Tabla_consolidada_datos_IMCO_TP!$B$5:$BP$36,67,0)+VLOOKUP(A23,Tabla_consolidada_datos_IMCO_TP!$B$5:$BP$36,63,0)</f>
        <v>1051512523.2235788</v>
      </c>
      <c r="D23" s="50">
        <f t="shared" si="0"/>
        <v>1475090849.9460654</v>
      </c>
      <c r="E23" s="51">
        <v>1.37314942532752</v>
      </c>
    </row>
    <row r="24" spans="1:5">
      <c r="A24" s="48" t="s">
        <v>145</v>
      </c>
      <c r="B24" s="49">
        <f>VLOOKUP(A24,Tabla_consolidada_datos_IMCO_au!$B$5:$BP$36,67,0)+VLOOKUP(A24,Tabla_consolidada_datos_IMCO_au!$B$5:$BP$36,63,0)</f>
        <v>344973179.50924867</v>
      </c>
      <c r="C24" s="49">
        <f>VLOOKUP(A24,Tabla_consolidada_datos_IMCO_TP!$B$5:$BP$36,67,0)+VLOOKUP(A24,Tabla_consolidada_datos_IMCO_TP!$B$5:$BP$36,63,0)</f>
        <v>756015433.3124975</v>
      </c>
      <c r="D24" s="50">
        <f t="shared" si="0"/>
        <v>1100988612.8217461</v>
      </c>
      <c r="E24" s="51">
        <v>1.2178774958694001</v>
      </c>
    </row>
    <row r="25" spans="1:5">
      <c r="A25" s="48" t="s">
        <v>134</v>
      </c>
      <c r="B25" s="49">
        <f>VLOOKUP(A25,Tabla_consolidada_datos_IMCO_au!$B$5:$BP$36,67,0)+VLOOKUP(A25,Tabla_consolidada_datos_IMCO_au!$B$5:$BP$36,63,0)</f>
        <v>50364244.703789122</v>
      </c>
      <c r="C25" s="49">
        <f>VLOOKUP(A25,Tabla_consolidada_datos_IMCO_TP!$B$5:$BP$36,67,0)+VLOOKUP(A25,Tabla_consolidada_datos_IMCO_TP!$B$5:$BP$36,63,0)</f>
        <v>119399719.01893744</v>
      </c>
      <c r="D25" s="50">
        <f t="shared" si="0"/>
        <v>169763963.72272655</v>
      </c>
      <c r="E25" s="51">
        <v>1.0847628972843799</v>
      </c>
    </row>
    <row r="26" spans="1:5">
      <c r="A26" s="48" t="s">
        <v>104</v>
      </c>
      <c r="B26" s="49">
        <f>VLOOKUP(A26,Tabla_consolidada_datos_IMCO_au!$B$5:$BP$36,67,0)+VLOOKUP(A26,Tabla_consolidada_datos_IMCO_au!$B$5:$BP$36,63,0)</f>
        <v>1128085792.4573729</v>
      </c>
      <c r="C26" s="49">
        <f>VLOOKUP(A26,Tabla_consolidada_datos_IMCO_TP!$B$5:$BP$36,67,0)+VLOOKUP(A26,Tabla_consolidada_datos_IMCO_TP!$B$5:$BP$36,63,0)</f>
        <v>1646506351.6869795</v>
      </c>
      <c r="D26" s="50">
        <f t="shared" si="0"/>
        <v>2774592144.1443524</v>
      </c>
      <c r="E26" s="51">
        <v>1.3178667502578201</v>
      </c>
    </row>
    <row r="27" spans="1:5">
      <c r="A27" s="48" t="s">
        <v>155</v>
      </c>
      <c r="B27" s="49">
        <f>VLOOKUP(A27,Tabla_consolidada_datos_IMCO_au!$B$5:$BP$36,67,0)+VLOOKUP(A27,Tabla_consolidada_datos_IMCO_au!$B$5:$BP$36,63,0)</f>
        <v>32902616.356309406</v>
      </c>
      <c r="C27" s="49">
        <f>VLOOKUP(A27,Tabla_consolidada_datos_IMCO_TP!$B$5:$BP$36,67,0)+VLOOKUP(A27,Tabla_consolidada_datos_IMCO_TP!$B$5:$BP$36,63,0)</f>
        <v>137448481.47204536</v>
      </c>
      <c r="D27" s="50">
        <f t="shared" si="0"/>
        <v>170351097.82835478</v>
      </c>
      <c r="E27" s="51">
        <v>1.10446851816083</v>
      </c>
    </row>
    <row r="28" spans="1:5">
      <c r="A28" s="48" t="s">
        <v>120</v>
      </c>
      <c r="B28" s="49">
        <f>VLOOKUP(A28,Tabla_consolidada_datos_IMCO_au!$B$5:$BP$36,67,0)+VLOOKUP(A28,Tabla_consolidada_datos_IMCO_au!$B$5:$BP$36,63,0)</f>
        <v>684664597.92469919</v>
      </c>
      <c r="C28" s="49">
        <f>VLOOKUP(A28,Tabla_consolidada_datos_IMCO_TP!$B$5:$BP$36,67,0)+VLOOKUP(A28,Tabla_consolidada_datos_IMCO_TP!$B$5:$BP$36,63,0)</f>
        <v>2059133676.1399844</v>
      </c>
      <c r="D28" s="50">
        <f t="shared" si="0"/>
        <v>2743798274.0646834</v>
      </c>
      <c r="E28" s="51">
        <v>1.43860902878518</v>
      </c>
    </row>
    <row r="29" spans="1:5">
      <c r="A29" s="48" t="s">
        <v>111</v>
      </c>
      <c r="B29" s="49">
        <f>VLOOKUP(A29,Tabla_consolidada_datos_IMCO_au!$B$5:$BP$36,67,0)+VLOOKUP(A29,Tabla_consolidada_datos_IMCO_au!$B$5:$BP$36,63,0)</f>
        <v>78355310.117938802</v>
      </c>
      <c r="C29" s="49">
        <f>VLOOKUP(A29,Tabla_consolidada_datos_IMCO_TP!$B$5:$BP$36,67,0)+VLOOKUP(A29,Tabla_consolidada_datos_IMCO_TP!$B$5:$BP$36,63,0)</f>
        <v>317746635.75919145</v>
      </c>
      <c r="D29" s="50">
        <f t="shared" si="0"/>
        <v>396101945.87713027</v>
      </c>
      <c r="E29" s="51">
        <v>1.1321764819222</v>
      </c>
    </row>
    <row r="30" spans="1:5">
      <c r="A30" s="48" t="s">
        <v>109</v>
      </c>
      <c r="B30" s="49">
        <f>VLOOKUP(A30,Tabla_consolidada_datos_IMCO_au!$B$5:$BP$36,67,0)+VLOOKUP(A30,Tabla_consolidada_datos_IMCO_au!$B$5:$BP$36,63,0)</f>
        <v>10809681509.114212</v>
      </c>
      <c r="C30" s="49">
        <f>VLOOKUP(A30,Tabla_consolidada_datos_IMCO_TP!$B$5:$BP$36,67,0)+VLOOKUP(A30,Tabla_consolidada_datos_IMCO_TP!$B$5:$BP$36,63,0)</f>
        <v>36233954578.001396</v>
      </c>
      <c r="D30" s="50">
        <f t="shared" si="0"/>
        <v>47043636087.115608</v>
      </c>
      <c r="E30" s="51">
        <v>1.47021418667982</v>
      </c>
    </row>
    <row r="31" spans="1:5">
      <c r="A31" s="48" t="s">
        <v>151</v>
      </c>
      <c r="B31" s="49">
        <f>VLOOKUP(A31,Tabla_consolidada_datos_IMCO_au!$B$5:$BP$36,67,0)+VLOOKUP(A31,Tabla_consolidada_datos_IMCO_au!$B$5:$BP$36,63,0)</f>
        <v>258564665.60456008</v>
      </c>
      <c r="C31" s="49">
        <f>VLOOKUP(A31,Tabla_consolidada_datos_IMCO_TP!$B$5:$BP$36,67,0)+VLOOKUP(A31,Tabla_consolidada_datos_IMCO_TP!$B$5:$BP$36,63,0)</f>
        <v>734839906.42379177</v>
      </c>
      <c r="D31" s="50">
        <f t="shared" si="0"/>
        <v>993404572.02835178</v>
      </c>
      <c r="E31" s="51">
        <v>1.3226692664055599</v>
      </c>
    </row>
    <row r="32" spans="1:5">
      <c r="A32" s="48" t="s">
        <v>157</v>
      </c>
      <c r="B32" s="49">
        <f>VLOOKUP(A32,Tabla_consolidada_datos_IMCO_au!$B$5:$BP$36,67,0)+VLOOKUP(A32,Tabla_consolidada_datos_IMCO_au!$B$5:$BP$36,63,0)</f>
        <v>152182855.48019147</v>
      </c>
      <c r="C32" s="49">
        <f>VLOOKUP(A32,Tabla_consolidada_datos_IMCO_TP!$B$5:$BP$36,67,0)+VLOOKUP(A32,Tabla_consolidada_datos_IMCO_TP!$B$5:$BP$36,63,0)</f>
        <v>484534729.7962445</v>
      </c>
      <c r="D32" s="50">
        <f t="shared" si="0"/>
        <v>636717585.27643597</v>
      </c>
      <c r="E32" s="51">
        <v>1.32265357725342</v>
      </c>
    </row>
    <row r="33" spans="1:17">
      <c r="A33" s="48" t="s">
        <v>161</v>
      </c>
      <c r="B33" s="49">
        <f>VLOOKUP(A33,Tabla_consolidada_datos_IMCO_au!$B$5:$BP$36,67,0)+VLOOKUP(A33,Tabla_consolidada_datos_IMCO_au!$B$5:$BP$36,63,0)</f>
        <v>116395405.81717505</v>
      </c>
      <c r="C33" s="49">
        <f>VLOOKUP(A33,Tabla_consolidada_datos_IMCO_TP!$B$5:$BP$36,67,0)+VLOOKUP(A33,Tabla_consolidada_datos_IMCO_TP!$B$5:$BP$36,63,0)</f>
        <v>188365738.95827028</v>
      </c>
      <c r="D33" s="50">
        <f t="shared" si="0"/>
        <v>304761144.77544534</v>
      </c>
      <c r="E33" s="51">
        <v>1.2587169677866601</v>
      </c>
    </row>
    <row r="34" spans="1:17">
      <c r="B34" s="52"/>
      <c r="C34" s="52"/>
      <c r="D34" s="53"/>
    </row>
    <row r="35" spans="1:17">
      <c r="B35" s="52">
        <f>SUM(B2:B33)</f>
        <v>25075329405.48019</v>
      </c>
      <c r="C35" s="52">
        <f>SUM(C2:C33)</f>
        <v>68792358159.498596</v>
      </c>
      <c r="D35" s="52">
        <f>SUM(D2:D33)</f>
        <v>93867687564.978806</v>
      </c>
      <c r="L35" s="50">
        <f>O35+2*N35</f>
        <v>5905.0795868997247</v>
      </c>
      <c r="M35" s="54">
        <f>N35+O35</f>
        <v>3582.2170440545051</v>
      </c>
      <c r="N35" s="54">
        <f>AVERAGE(K38:K69)</f>
        <v>2322.8625428452192</v>
      </c>
      <c r="O35" s="50">
        <f>STDEV(K38:K69)</f>
        <v>1259.3545012092861</v>
      </c>
    </row>
    <row r="36" spans="1:17">
      <c r="B36" s="52"/>
      <c r="C36" s="52"/>
      <c r="D36" s="52"/>
    </row>
    <row r="37" spans="1:17" s="55" customFormat="1" ht="15.75">
      <c r="A37" s="55" t="s">
        <v>97</v>
      </c>
      <c r="B37" s="55" t="s">
        <v>168</v>
      </c>
      <c r="C37" s="55" t="s">
        <v>169</v>
      </c>
      <c r="D37" s="55" t="s">
        <v>170</v>
      </c>
      <c r="E37" s="55" t="s">
        <v>171</v>
      </c>
      <c r="F37" s="55" t="s">
        <v>172</v>
      </c>
      <c r="G37" s="55" t="s">
        <v>173</v>
      </c>
      <c r="H37" s="55" t="s">
        <v>174</v>
      </c>
      <c r="I37" s="55" t="s">
        <v>175</v>
      </c>
      <c r="J37" s="55" t="s">
        <v>176</v>
      </c>
      <c r="K37" s="56" t="s">
        <v>177</v>
      </c>
      <c r="L37" s="55" t="s">
        <v>178</v>
      </c>
      <c r="M37" s="55" t="s">
        <v>179</v>
      </c>
      <c r="N37" s="55" t="s">
        <v>180</v>
      </c>
      <c r="O37" s="55" t="s">
        <v>181</v>
      </c>
      <c r="P37" s="55" t="s">
        <v>182</v>
      </c>
      <c r="Q37" s="56" t="s">
        <v>183</v>
      </c>
    </row>
    <row r="38" spans="1:17" ht="15.75">
      <c r="A38" s="29" t="s">
        <v>102</v>
      </c>
      <c r="B38" s="57">
        <f>Tabla_consolidada_datos_IMCO_au!H5</f>
        <v>178423</v>
      </c>
      <c r="C38" s="57">
        <f>Tabla_consolidada_datos_IMCO_au!N5</f>
        <v>58374</v>
      </c>
      <c r="D38" s="57">
        <f>Tabla_consolidada_datos_IMCO_TP!H5</f>
        <v>198433</v>
      </c>
      <c r="E38" s="57">
        <f>Tabla_consolidada_datos_IMCO_TP!N5</f>
        <v>16378</v>
      </c>
      <c r="F38" s="57">
        <f t="shared" ref="F38:F69" si="1">SUM(B38:E38)</f>
        <v>451608</v>
      </c>
      <c r="G38" s="58">
        <f>Tabla_consolidada_datos_IMCO_au!BS5</f>
        <v>1219.629956183961</v>
      </c>
      <c r="H38" s="58">
        <f>Tabla_consolidada_datos_IMCO_au!BV5</f>
        <v>218.04682640914652</v>
      </c>
      <c r="I38" s="58">
        <f>Tabla_consolidada_datos_IMCO_TP!BS5</f>
        <v>2153.5663262271432</v>
      </c>
      <c r="J38" s="58">
        <f>Tabla_consolidada_datos_IMCO_TP!BV5</f>
        <v>380.89250660177152</v>
      </c>
      <c r="K38" s="59">
        <f t="shared" ref="K38:K69" si="2">(G38*(B38/F38))+(H38*(C38/F38))+(I38*(D38/F38))+(J38*(E38/F38))</f>
        <v>1470.1138717701481</v>
      </c>
      <c r="L38" s="57">
        <f>Tabla_consolidada_datos_IMCO_au!BE5+Tabla_consolidada_datos_IMCO_au!BH5+Tabla_consolidada_datos_IMCO_TP!BE5+Tabla_consolidada_datos_IMCO_TP!BH5</f>
        <v>19002840.126410082</v>
      </c>
      <c r="M38" s="60">
        <f>Tabla_consolidada_datos_IMCO_au!BR5</f>
        <v>33.200186920369383</v>
      </c>
      <c r="N38" s="60">
        <f>Tabla_consolidada_datos_IMCO_au!BU5</f>
        <v>16.627873585425412</v>
      </c>
      <c r="O38" s="60">
        <f>Tabla_consolidada_datos_IMCO_TP!BR5</f>
        <v>58.62335884226998</v>
      </c>
      <c r="P38" s="60">
        <f>Tabla_consolidada_datos_IMCO_TP!BU5</f>
        <v>29.046203302798446</v>
      </c>
      <c r="Q38" s="61">
        <f t="shared" ref="Q38:Q69" si="3">(M38*(B38/F38))+(N38*(C38/F38))+(O38*(D38/F38))+(P38*(E38/F38))</f>
        <v>42.078174271514413</v>
      </c>
    </row>
    <row r="39" spans="1:17" ht="15.75">
      <c r="A39" s="29" t="s">
        <v>104</v>
      </c>
      <c r="B39" s="57">
        <f>Tabla_consolidada_datos_IMCO_au!H6</f>
        <v>344870</v>
      </c>
      <c r="C39" s="57">
        <f>Tabla_consolidada_datos_IMCO_au!N6</f>
        <v>115412</v>
      </c>
      <c r="D39" s="57">
        <f>Tabla_consolidada_datos_IMCO_TP!H6</f>
        <v>386031</v>
      </c>
      <c r="E39" s="57">
        <f>Tabla_consolidada_datos_IMCO_TP!N6</f>
        <v>48028</v>
      </c>
      <c r="F39" s="57">
        <f t="shared" si="1"/>
        <v>894341</v>
      </c>
      <c r="G39" s="58">
        <f>Tabla_consolidada_datos_IMCO_au!BS6</f>
        <v>3126.2645277709307</v>
      </c>
      <c r="H39" s="58">
        <f>Tabla_consolidada_datos_IMCO_au!BV6</f>
        <v>432.6321765935254</v>
      </c>
      <c r="I39" s="58">
        <f>Tabla_consolidada_datos_IMCO_TP!BS6</f>
        <v>4189.575389642484</v>
      </c>
      <c r="J39" s="58">
        <f>Tabla_consolidada_datos_IMCO_TP!BV6</f>
        <v>607.98647555388118</v>
      </c>
      <c r="K39" s="59">
        <f t="shared" si="2"/>
        <v>3102.3872819700232</v>
      </c>
      <c r="L39" s="57">
        <f>Tabla_consolidada_datos_IMCO_au!BE6+Tabla_consolidada_datos_IMCO_au!BH6+Tabla_consolidada_datos_IMCO_TP!BE6+Tabla_consolidada_datos_IMCO_TP!BH6</f>
        <v>67557928.913959771</v>
      </c>
      <c r="M39" s="60">
        <f>Tabla_consolidada_datos_IMCO_au!BR6</f>
        <v>71.785089951456214</v>
      </c>
      <c r="N39" s="60">
        <f>Tabla_consolidada_datos_IMCO_au!BU6</f>
        <v>30.97167508401683</v>
      </c>
      <c r="O39" s="60">
        <f>Tabla_consolidada_datos_IMCO_TP!BR6</f>
        <v>96.200767251877807</v>
      </c>
      <c r="P39" s="60">
        <f>Tabla_consolidada_datos_IMCO_TP!BU6</f>
        <v>43.525101911278327</v>
      </c>
      <c r="Q39" s="61">
        <f t="shared" si="3"/>
        <v>75.539340043629636</v>
      </c>
    </row>
    <row r="40" spans="1:17" ht="15.75">
      <c r="A40" s="29" t="s">
        <v>106</v>
      </c>
      <c r="B40" s="57">
        <f>Tabla_consolidada_datos_IMCO_au!H7</f>
        <v>72077</v>
      </c>
      <c r="C40" s="57">
        <f>Tabla_consolidada_datos_IMCO_au!N7</f>
        <v>24198</v>
      </c>
      <c r="D40" s="57">
        <f>Tabla_consolidada_datos_IMCO_TP!H7</f>
        <v>39355</v>
      </c>
      <c r="E40" s="57">
        <f>Tabla_consolidada_datos_IMCO_TP!N7</f>
        <v>4465</v>
      </c>
      <c r="F40" s="57">
        <f t="shared" si="1"/>
        <v>140095</v>
      </c>
      <c r="G40" s="58">
        <f>Tabla_consolidada_datos_IMCO_au!BS7</f>
        <v>1450.6254942807425</v>
      </c>
      <c r="H40" s="58">
        <f>Tabla_consolidada_datos_IMCO_au!BV7</f>
        <v>170.65107070969381</v>
      </c>
      <c r="I40" s="58">
        <f>Tabla_consolidada_datos_IMCO_TP!BS7</f>
        <v>2551.4987031396563</v>
      </c>
      <c r="J40" s="58">
        <f>Tabla_consolidada_datos_IMCO_TP!BV7</f>
        <v>307.09891358452302</v>
      </c>
      <c r="K40" s="59">
        <f t="shared" si="2"/>
        <v>1502.3489522932462</v>
      </c>
      <c r="L40" s="57">
        <f>Tabla_consolidada_datos_IMCO_au!BE7+Tabla_consolidada_datos_IMCO_au!BH7+Tabla_consolidada_datos_IMCO_TP!BE7+Tabla_consolidada_datos_IMCO_TP!BH7</f>
        <v>4575850.7889236221</v>
      </c>
      <c r="M40" s="60">
        <f>Tabla_consolidada_datos_IMCO_au!BR7</f>
        <v>29.063426697325077</v>
      </c>
      <c r="N40" s="60">
        <f>Tabla_consolidada_datos_IMCO_au!BU7</f>
        <v>14.557618563498199</v>
      </c>
      <c r="O40" s="60">
        <f>Tabla_consolidada_datos_IMCO_TP!BR7</f>
        <v>51.119531415506728</v>
      </c>
      <c r="P40" s="60">
        <f>Tabla_consolidada_datos_IMCO_TP!BU7</f>
        <v>26.197484883253228</v>
      </c>
      <c r="Q40" s="61">
        <f t="shared" si="3"/>
        <v>32.662484663432828</v>
      </c>
    </row>
    <row r="41" spans="1:17" ht="15.75">
      <c r="A41" s="29" t="s">
        <v>107</v>
      </c>
      <c r="B41" s="57">
        <f>Tabla_consolidada_datos_IMCO_au!H8</f>
        <v>46863</v>
      </c>
      <c r="C41" s="57">
        <f>Tabla_consolidada_datos_IMCO_au!N8</f>
        <v>14437</v>
      </c>
      <c r="D41" s="57">
        <f>Tabla_consolidada_datos_IMCO_TP!H8</f>
        <v>62750</v>
      </c>
      <c r="E41" s="57">
        <f>Tabla_consolidada_datos_IMCO_TP!N8</f>
        <v>10743</v>
      </c>
      <c r="F41" s="57">
        <f t="shared" si="1"/>
        <v>134793</v>
      </c>
      <c r="G41" s="58">
        <f>Tabla_consolidada_datos_IMCO_au!BS8</f>
        <v>764.11489318437191</v>
      </c>
      <c r="H41" s="58">
        <f>Tabla_consolidada_datos_IMCO_au!BV8</f>
        <v>159.09707596533076</v>
      </c>
      <c r="I41" s="58">
        <f>Tabla_consolidada_datos_IMCO_TP!BS8</f>
        <v>1368.9947756321862</v>
      </c>
      <c r="J41" s="58">
        <f>Tabla_consolidada_datos_IMCO_TP!BV8</f>
        <v>285.94751819284261</v>
      </c>
      <c r="K41" s="59">
        <f t="shared" si="2"/>
        <v>942.79344686946718</v>
      </c>
      <c r="L41" s="57">
        <f>Tabla_consolidada_datos_IMCO_au!BE8+Tabla_consolidada_datos_IMCO_au!BH8+Tabla_consolidada_datos_IMCO_TP!BE8+Tabla_consolidada_datos_IMCO_TP!BH8</f>
        <v>3820029.0078831506</v>
      </c>
      <c r="M41" s="60">
        <f>Tabla_consolidada_datos_IMCO_au!BR8</f>
        <v>21.430162395702453</v>
      </c>
      <c r="N41" s="60">
        <f>Tabla_consolidada_datos_IMCO_au!BU8</f>
        <v>12.045878061635124</v>
      </c>
      <c r="O41" s="60">
        <f>Tabla_consolidada_datos_IMCO_TP!BR8</f>
        <v>38.394462171001202</v>
      </c>
      <c r="P41" s="60">
        <f>Tabla_consolidada_datos_IMCO_TP!BU8</f>
        <v>21.650234080535654</v>
      </c>
      <c r="Q41" s="61">
        <f t="shared" si="3"/>
        <v>28.339965783706504</v>
      </c>
    </row>
    <row r="42" spans="1:17" ht="15.75">
      <c r="A42" s="29" t="s">
        <v>109</v>
      </c>
      <c r="B42" s="57">
        <f>Tabla_consolidada_datos_IMCO_au!H9</f>
        <v>1882004</v>
      </c>
      <c r="C42" s="57">
        <f>Tabla_consolidada_datos_IMCO_au!N9</f>
        <v>406561</v>
      </c>
      <c r="D42" s="57">
        <f>Tabla_consolidada_datos_IMCO_TP!H9</f>
        <v>5145822</v>
      </c>
      <c r="E42" s="57">
        <f>Tabla_consolidada_datos_IMCO_TP!N9</f>
        <v>638716</v>
      </c>
      <c r="F42" s="57">
        <f t="shared" si="1"/>
        <v>8073103</v>
      </c>
      <c r="G42" s="58">
        <f>Tabla_consolidada_datos_IMCO_au!BS9</f>
        <v>5591.9659006030688</v>
      </c>
      <c r="H42" s="58">
        <f>Tabla_consolidada_datos_IMCO_au!BV9</f>
        <v>702.42673624777888</v>
      </c>
      <c r="I42" s="58">
        <f>Tabla_consolidada_datos_IMCO_TP!BS9</f>
        <v>6930.1625130876455</v>
      </c>
      <c r="J42" s="58">
        <f>Tabla_consolidada_datos_IMCO_TP!BV9</f>
        <v>896.44200956247391</v>
      </c>
      <c r="K42" s="59">
        <f t="shared" si="2"/>
        <v>5827.2062287717135</v>
      </c>
      <c r="L42" s="57">
        <f>Tabla_consolidada_datos_IMCO_au!BE9+Tabla_consolidada_datos_IMCO_au!BH9+Tabla_consolidada_datos_IMCO_TP!BE9+Tabla_consolidada_datos_IMCO_TP!BH9</f>
        <v>1182328880.9846928</v>
      </c>
      <c r="M42" s="60">
        <f>Tabla_consolidada_datos_IMCO_au!BR9</f>
        <v>135.69284494990518</v>
      </c>
      <c r="N42" s="60">
        <f>Tabla_consolidada_datos_IMCO_au!BU9</f>
        <v>50.427292959580363</v>
      </c>
      <c r="O42" s="60">
        <f>Tabla_consolidada_datos_IMCO_TP!BR9</f>
        <v>168.16509329297446</v>
      </c>
      <c r="P42" s="60">
        <f>Tabla_consolidada_datos_IMCO_TP!BU9</f>
        <v>64.355670854669526</v>
      </c>
      <c r="Q42" s="61">
        <f t="shared" si="3"/>
        <v>146.45284235624055</v>
      </c>
    </row>
    <row r="43" spans="1:17" ht="15.75">
      <c r="A43" s="29" t="s">
        <v>111</v>
      </c>
      <c r="B43" s="57">
        <f>Tabla_consolidada_datos_IMCO_au!H10</f>
        <v>72281</v>
      </c>
      <c r="C43" s="57">
        <f>Tabla_consolidada_datos_IMCO_au!N10</f>
        <v>22540</v>
      </c>
      <c r="D43" s="57">
        <f>Tabla_consolidada_datos_IMCO_TP!H10</f>
        <v>197370</v>
      </c>
      <c r="E43" s="57">
        <f>Tabla_consolidada_datos_IMCO_TP!N10</f>
        <v>30471</v>
      </c>
      <c r="F43" s="57">
        <f t="shared" si="1"/>
        <v>322662</v>
      </c>
      <c r="G43" s="58">
        <f>Tabla_consolidada_datos_IMCO_au!BS10</f>
        <v>1033.2201510233886</v>
      </c>
      <c r="H43" s="58">
        <f>Tabla_consolidada_datos_IMCO_au!BV10</f>
        <v>162.96026538674599</v>
      </c>
      <c r="I43" s="58">
        <f>Tabla_consolidada_datos_IMCO_TP!BS10</f>
        <v>1570.259665533521</v>
      </c>
      <c r="J43" s="58">
        <f>Tabla_consolidada_datos_IMCO_TP!BV10</f>
        <v>256.78466649733747</v>
      </c>
      <c r="K43" s="59">
        <f t="shared" si="2"/>
        <v>1227.6064298774884</v>
      </c>
      <c r="L43" s="57">
        <f>Tabla_consolidada_datos_IMCO_au!BE10+Tabla_consolidada_datos_IMCO_au!BH10+Tabla_consolidada_datos_IMCO_TP!BE10+Tabla_consolidada_datos_IMCO_TP!BH10</f>
        <v>11808093.589095302</v>
      </c>
      <c r="M43" s="60">
        <f>Tabla_consolidada_datos_IMCO_au!BR10</f>
        <v>29.07788151892337</v>
      </c>
      <c r="N43" s="60">
        <f>Tabla_consolidada_datos_IMCO_au!BU10</f>
        <v>13.949266992343368</v>
      </c>
      <c r="O43" s="60">
        <f>Tabla_consolidada_datos_IMCO_TP!BR10</f>
        <v>44.191767323839564</v>
      </c>
      <c r="P43" s="60">
        <f>Tabla_consolidada_datos_IMCO_TP!BU10</f>
        <v>21.980559886855339</v>
      </c>
      <c r="Q43" s="61">
        <f t="shared" si="3"/>
        <v>36.595860650139478</v>
      </c>
    </row>
    <row r="44" spans="1:17" ht="15.75">
      <c r="A44" s="29" t="s">
        <v>113</v>
      </c>
      <c r="B44" s="57">
        <f>Tabla_consolidada_datos_IMCO_au!H11</f>
        <v>258634</v>
      </c>
      <c r="C44" s="57">
        <f>Tabla_consolidada_datos_IMCO_au!N11</f>
        <v>85286</v>
      </c>
      <c r="D44" s="57">
        <f>Tabla_consolidada_datos_IMCO_TP!H11</f>
        <v>308872</v>
      </c>
      <c r="E44" s="57">
        <f>Tabla_consolidada_datos_IMCO_TP!N11</f>
        <v>27855</v>
      </c>
      <c r="F44" s="57">
        <f t="shared" si="1"/>
        <v>680647</v>
      </c>
      <c r="G44" s="58">
        <f>Tabla_consolidada_datos_IMCO_au!BS11</f>
        <v>1991.91536816759</v>
      </c>
      <c r="H44" s="58">
        <f>Tabla_consolidada_datos_IMCO_au!BV11</f>
        <v>193.35888808943741</v>
      </c>
      <c r="I44" s="58">
        <f>Tabla_consolidada_datos_IMCO_TP!BS11</f>
        <v>2996.6029042882146</v>
      </c>
      <c r="J44" s="58">
        <f>Tabla_consolidada_datos_IMCO_TP!BV11</f>
        <v>327.48676013970862</v>
      </c>
      <c r="K44" s="59">
        <f t="shared" si="2"/>
        <v>2154.3571358093891</v>
      </c>
      <c r="L44" s="57">
        <f>Tabla_consolidada_datos_IMCO_au!BE11+Tabla_consolidada_datos_IMCO_au!BH11+Tabla_consolidada_datos_IMCO_TP!BE11+Tabla_consolidada_datos_IMCO_TP!BH11</f>
        <v>34555964.945096806</v>
      </c>
      <c r="M44" s="60">
        <f>Tabla_consolidada_datos_IMCO_au!BR11</f>
        <v>44.332501055873628</v>
      </c>
      <c r="N44" s="60">
        <f>Tabla_consolidada_datos_IMCO_au!BU11</f>
        <v>18.801126725084284</v>
      </c>
      <c r="O44" s="60">
        <f>Tabla_consolidada_datos_IMCO_TP!BR11</f>
        <v>66.693045066769201</v>
      </c>
      <c r="P44" s="60">
        <f>Tabla_consolidada_datos_IMCO_TP!BU11</f>
        <v>31.842963822412916</v>
      </c>
      <c r="Q44" s="61">
        <f t="shared" si="3"/>
        <v>50.769290021254491</v>
      </c>
    </row>
    <row r="45" spans="1:17" ht="15.75">
      <c r="A45" s="29" t="s">
        <v>115</v>
      </c>
      <c r="B45" s="57">
        <f>Tabla_consolidada_datos_IMCO_au!H12</f>
        <v>150656</v>
      </c>
      <c r="C45" s="57">
        <f>Tabla_consolidada_datos_IMCO_au!N12</f>
        <v>54790</v>
      </c>
      <c r="D45" s="57">
        <f>Tabla_consolidada_datos_IMCO_TP!H12</f>
        <v>206016</v>
      </c>
      <c r="E45" s="57">
        <f>Tabla_consolidada_datos_IMCO_TP!N12</f>
        <v>29446</v>
      </c>
      <c r="F45" s="57">
        <f t="shared" si="1"/>
        <v>440908</v>
      </c>
      <c r="G45" s="58">
        <f>Tabla_consolidada_datos_IMCO_au!BS12</f>
        <v>2653.3936479100607</v>
      </c>
      <c r="H45" s="58">
        <f>Tabla_consolidada_datos_IMCO_au!BV12</f>
        <v>434.90880275503633</v>
      </c>
      <c r="I45" s="58">
        <f>Tabla_consolidada_datos_IMCO_TP!BS12</f>
        <v>4991.0095733282233</v>
      </c>
      <c r="J45" s="58">
        <f>Tabla_consolidada_datos_IMCO_TP!BV12</f>
        <v>790.75918511144573</v>
      </c>
      <c r="K45" s="59">
        <f t="shared" si="2"/>
        <v>3345.5751538780551</v>
      </c>
      <c r="L45" s="57">
        <f>Tabla_consolidada_datos_IMCO_au!BE12+Tabla_consolidada_datos_IMCO_au!BH12+Tabla_consolidada_datos_IMCO_TP!BE12+Tabla_consolidada_datos_IMCO_TP!BH12</f>
        <v>34617140.535399482</v>
      </c>
      <c r="M45" s="60">
        <f>Tabla_consolidada_datos_IMCO_au!BR12</f>
        <v>58.738643805391057</v>
      </c>
      <c r="N45" s="60">
        <f>Tabla_consolidada_datos_IMCO_au!BU12</f>
        <v>27.746431708133855</v>
      </c>
      <c r="O45" s="60">
        <f>Tabla_consolidada_datos_IMCO_TP!BR12</f>
        <v>110.48686039779064</v>
      </c>
      <c r="P45" s="60">
        <f>Tabla_consolidada_datos_IMCO_TP!BU12</f>
        <v>50.4490725142496</v>
      </c>
      <c r="Q45" s="61">
        <f t="shared" si="3"/>
        <v>78.513296504938609</v>
      </c>
    </row>
    <row r="46" spans="1:17" ht="15.75">
      <c r="A46" s="29" t="s">
        <v>117</v>
      </c>
      <c r="B46" s="57">
        <f>Tabla_consolidada_datos_IMCO_au!H13</f>
        <v>73988</v>
      </c>
      <c r="C46" s="57">
        <f>Tabla_consolidada_datos_IMCO_au!N13</f>
        <v>20964</v>
      </c>
      <c r="D46" s="57">
        <f>Tabla_consolidada_datos_IMCO_TP!H13</f>
        <v>66178</v>
      </c>
      <c r="E46" s="57">
        <f>Tabla_consolidada_datos_IMCO_TP!N13</f>
        <v>6695</v>
      </c>
      <c r="F46" s="57">
        <f t="shared" si="1"/>
        <v>167825</v>
      </c>
      <c r="G46" s="58">
        <f>Tabla_consolidada_datos_IMCO_au!BS13</f>
        <v>791.43130124645211</v>
      </c>
      <c r="H46" s="58">
        <f>Tabla_consolidada_datos_IMCO_au!BV13</f>
        <v>100.65173973592474</v>
      </c>
      <c r="I46" s="58">
        <f>Tabla_consolidada_datos_IMCO_TP!BS13</f>
        <v>1349.0439281937954</v>
      </c>
      <c r="J46" s="58">
        <f>Tabla_consolidada_datos_IMCO_TP!BV13</f>
        <v>169.14410008400577</v>
      </c>
      <c r="K46" s="59">
        <f t="shared" si="2"/>
        <v>900.19920165957308</v>
      </c>
      <c r="L46" s="57">
        <f>Tabla_consolidada_datos_IMCO_au!BE13+Tabla_consolidada_datos_IMCO_au!BH13+Tabla_consolidada_datos_IMCO_TP!BE13+Tabla_consolidada_datos_IMCO_TP!BH13</f>
        <v>4044546.9660776751</v>
      </c>
      <c r="M46" s="60">
        <f>Tabla_consolidada_datos_IMCO_au!BR13</f>
        <v>19.970420701043139</v>
      </c>
      <c r="N46" s="60">
        <f>Tabla_consolidada_datos_IMCO_au!BU13</f>
        <v>9.753934165263539</v>
      </c>
      <c r="O46" s="60">
        <f>Tabla_consolidada_datos_IMCO_TP!BR13</f>
        <v>34.040825461145737</v>
      </c>
      <c r="P46" s="60">
        <f>Tabla_consolidada_datos_IMCO_TP!BU13</f>
        <v>16.391375062077376</v>
      </c>
      <c r="Q46" s="61">
        <f t="shared" si="3"/>
        <v>24.099788268003429</v>
      </c>
    </row>
    <row r="47" spans="1:17" ht="15.75">
      <c r="A47" s="29" t="s">
        <v>118</v>
      </c>
      <c r="B47" s="57">
        <f>Tabla_consolidada_datos_IMCO_au!H14</f>
        <v>96414</v>
      </c>
      <c r="C47" s="57">
        <f>Tabla_consolidada_datos_IMCO_au!N14</f>
        <v>32723</v>
      </c>
      <c r="D47" s="57">
        <f>Tabla_consolidada_datos_IMCO_TP!H14</f>
        <v>121892</v>
      </c>
      <c r="E47" s="57">
        <f>Tabla_consolidada_datos_IMCO_TP!N14</f>
        <v>16904</v>
      </c>
      <c r="F47" s="57">
        <f t="shared" si="1"/>
        <v>267933</v>
      </c>
      <c r="G47" s="58">
        <f>Tabla_consolidada_datos_IMCO_au!BS14</f>
        <v>732.14931256060322</v>
      </c>
      <c r="H47" s="58">
        <f>Tabla_consolidada_datos_IMCO_au!BV14</f>
        <v>115.45820909068772</v>
      </c>
      <c r="I47" s="58">
        <f>Tabla_consolidada_datos_IMCO_TP!BS14</f>
        <v>1123.4988957557812</v>
      </c>
      <c r="J47" s="58">
        <f>Tabla_consolidada_datos_IMCO_TP!BV14</f>
        <v>190.16430681334137</v>
      </c>
      <c r="K47" s="59">
        <f t="shared" si="2"/>
        <v>800.676466284963</v>
      </c>
      <c r="L47" s="57">
        <f>Tabla_consolidada_datos_IMCO_au!BE14+Tabla_consolidada_datos_IMCO_au!BH14+Tabla_consolidada_datos_IMCO_TP!BE14+Tabla_consolidada_datos_IMCO_TP!BH14</f>
        <v>6482449.3796742866</v>
      </c>
      <c r="M47" s="60">
        <f>Tabla_consolidada_datos_IMCO_au!BR14</f>
        <v>20.666750581060235</v>
      </c>
      <c r="N47" s="60">
        <f>Tabla_consolidada_datos_IMCO_au!BU14</f>
        <v>10.307253086384454</v>
      </c>
      <c r="O47" s="60">
        <f>Tabla_consolidada_datos_IMCO_TP!BR14</f>
        <v>31.713574073402384</v>
      </c>
      <c r="P47" s="60">
        <f>Tabla_consolidada_datos_IMCO_TP!BU14</f>
        <v>16.976459740358671</v>
      </c>
      <c r="Q47" s="61">
        <f t="shared" si="3"/>
        <v>24.194292527140313</v>
      </c>
    </row>
    <row r="48" spans="1:17" ht="15.75">
      <c r="A48" s="29" t="s">
        <v>120</v>
      </c>
      <c r="B48" s="57">
        <f>Tabla_consolidada_datos_IMCO_au!H15</f>
        <v>204134</v>
      </c>
      <c r="C48" s="57">
        <f>Tabla_consolidada_datos_IMCO_au!N15</f>
        <v>57096</v>
      </c>
      <c r="D48" s="57">
        <f>Tabla_consolidada_datos_IMCO_TP!H15</f>
        <v>460418</v>
      </c>
      <c r="E48" s="57">
        <f>Tabla_consolidada_datos_IMCO_TP!N15</f>
        <v>66374</v>
      </c>
      <c r="F48" s="57">
        <f t="shared" si="1"/>
        <v>788022</v>
      </c>
      <c r="G48" s="58">
        <f>Tabla_consolidada_datos_IMCO_au!BS15</f>
        <v>3188.0663535856957</v>
      </c>
      <c r="H48" s="58">
        <f>Tabla_consolidada_datos_IMCO_au!BV15</f>
        <v>593.24402588336795</v>
      </c>
      <c r="I48" s="58">
        <f>Tabla_consolidada_datos_IMCO_TP!BS15</f>
        <v>4358.3481435800295</v>
      </c>
      <c r="J48" s="58">
        <f>Tabla_consolidada_datos_IMCO_TP!BV15</f>
        <v>790.54660814708154</v>
      </c>
      <c r="K48" s="59">
        <f t="shared" si="2"/>
        <v>3481.8802953022673</v>
      </c>
      <c r="L48" s="57">
        <f>Tabla_consolidada_datos_IMCO_au!BE15+Tabla_consolidada_datos_IMCO_au!BH15+Tabla_consolidada_datos_IMCO_TP!BE15+Tabla_consolidada_datos_IMCO_TP!BH15</f>
        <v>91467052.962328762</v>
      </c>
      <c r="M48" s="60">
        <f>Tabla_consolidada_datos_IMCO_au!BR15</f>
        <v>102.27109551819268</v>
      </c>
      <c r="N48" s="60">
        <f>Tabla_consolidada_datos_IMCO_au!BU15</f>
        <v>42.71972482925711</v>
      </c>
      <c r="O48" s="60">
        <f>Tabla_consolidada_datos_IMCO_TP!BR15</f>
        <v>139.81297434173041</v>
      </c>
      <c r="P48" s="60">
        <f>Tabla_consolidada_datos_IMCO_TP!BU15</f>
        <v>56.927557786119962</v>
      </c>
      <c r="Q48" s="61">
        <f t="shared" si="3"/>
        <v>116.07169972707457</v>
      </c>
    </row>
    <row r="49" spans="1:17" ht="15.75">
      <c r="A49" s="29" t="s">
        <v>122</v>
      </c>
      <c r="B49" s="57">
        <f>Tabla_consolidada_datos_IMCO_au!H16</f>
        <v>233098</v>
      </c>
      <c r="C49" s="57">
        <f>Tabla_consolidada_datos_IMCO_au!N16</f>
        <v>72877</v>
      </c>
      <c r="D49" s="57">
        <f>Tabla_consolidada_datos_IMCO_TP!H16</f>
        <v>330267</v>
      </c>
      <c r="E49" s="57">
        <f>Tabla_consolidada_datos_IMCO_TP!N16</f>
        <v>53380</v>
      </c>
      <c r="F49" s="57">
        <f t="shared" si="1"/>
        <v>689622</v>
      </c>
      <c r="G49" s="58">
        <f>Tabla_consolidada_datos_IMCO_au!BS16</f>
        <v>1565.9756121204168</v>
      </c>
      <c r="H49" s="58">
        <f>Tabla_consolidada_datos_IMCO_au!BV16</f>
        <v>326.45736911368567</v>
      </c>
      <c r="I49" s="58">
        <f>Tabla_consolidada_datos_IMCO_TP!BS16</f>
        <v>2716.1581569915661</v>
      </c>
      <c r="J49" s="58">
        <f>Tabla_consolidada_datos_IMCO_TP!BV16</f>
        <v>628.28786921722065</v>
      </c>
      <c r="K49" s="59">
        <f t="shared" si="2"/>
        <v>1913.2400495008742</v>
      </c>
      <c r="L49" s="57">
        <f>Tabla_consolidada_datos_IMCO_au!BE16+Tabla_consolidada_datos_IMCO_au!BH16+Tabla_consolidada_datos_IMCO_TP!BE16+Tabla_consolidada_datos_IMCO_TP!BH16</f>
        <v>37424039.248007983</v>
      </c>
      <c r="M49" s="60">
        <f>Tabla_consolidada_datos_IMCO_au!BR16</f>
        <v>41.930576341594161</v>
      </c>
      <c r="N49" s="60">
        <f>Tabla_consolidada_datos_IMCO_au!BU16</f>
        <v>20.67356707131443</v>
      </c>
      <c r="O49" s="60">
        <f>Tabla_consolidada_datos_IMCO_TP!BR16</f>
        <v>72.727873969483568</v>
      </c>
      <c r="P49" s="60">
        <f>Tabla_consolidada_datos_IMCO_TP!BU16</f>
        <v>39.787588313965003</v>
      </c>
      <c r="Q49" s="61">
        <f t="shared" si="3"/>
        <v>54.267467174782674</v>
      </c>
    </row>
    <row r="50" spans="1:17" ht="15.75">
      <c r="A50" s="29" t="s">
        <v>124</v>
      </c>
      <c r="B50" s="57">
        <f>Tabla_consolidada_datos_IMCO_au!H17</f>
        <v>41994</v>
      </c>
      <c r="C50" s="57">
        <f>Tabla_consolidada_datos_IMCO_au!N17</f>
        <v>12707</v>
      </c>
      <c r="D50" s="57">
        <f>Tabla_consolidada_datos_IMCO_TP!H17</f>
        <v>219882</v>
      </c>
      <c r="E50" s="57">
        <f>Tabla_consolidada_datos_IMCO_TP!N17</f>
        <v>29300</v>
      </c>
      <c r="F50" s="57">
        <f t="shared" si="1"/>
        <v>303883</v>
      </c>
      <c r="G50" s="58">
        <f>Tabla_consolidada_datos_IMCO_au!BS17</f>
        <v>2528.9516675226823</v>
      </c>
      <c r="H50" s="58">
        <f>Tabla_consolidada_datos_IMCO_au!BV17</f>
        <v>173.96631086413959</v>
      </c>
      <c r="I50" s="58">
        <f>Tabla_consolidada_datos_IMCO_TP!BS17</f>
        <v>3778.8261639392422</v>
      </c>
      <c r="J50" s="58">
        <f>Tabla_consolidada_datos_IMCO_TP!BV17</f>
        <v>243.08051852908127</v>
      </c>
      <c r="K50" s="59">
        <f t="shared" si="2"/>
        <v>3114.453589079641</v>
      </c>
      <c r="L50" s="57">
        <f>Tabla_consolidada_datos_IMCO_au!BE17+Tabla_consolidada_datos_IMCO_au!BH17+Tabla_consolidada_datos_IMCO_TP!BE17+Tabla_consolidada_datos_IMCO_TP!BH17</f>
        <v>34331568.437602997</v>
      </c>
      <c r="M50" s="60">
        <f>Tabla_consolidada_datos_IMCO_au!BR17</f>
        <v>87.396390683766967</v>
      </c>
      <c r="N50" s="60">
        <f>Tabla_consolidada_datos_IMCO_au!BU17</f>
        <v>36.293554505515893</v>
      </c>
      <c r="O50" s="60">
        <f>Tabla_consolidada_datos_IMCO_TP!BR17</f>
        <v>130.58998793487712</v>
      </c>
      <c r="P50" s="60">
        <f>Tabla_consolidada_datos_IMCO_TP!BU17</f>
        <v>50.712439693878942</v>
      </c>
      <c r="Q50" s="61">
        <f t="shared" si="3"/>
        <v>112.97627191255518</v>
      </c>
    </row>
    <row r="51" spans="1:17" ht="15.75">
      <c r="A51" s="29" t="s">
        <v>126</v>
      </c>
      <c r="B51" s="57">
        <f>Tabla_consolidada_datos_IMCO_au!H18</f>
        <v>73531</v>
      </c>
      <c r="C51" s="57">
        <f>Tabla_consolidada_datos_IMCO_au!N18</f>
        <v>24059</v>
      </c>
      <c r="D51" s="57">
        <f>Tabla_consolidada_datos_IMCO_TP!H18</f>
        <v>138528</v>
      </c>
      <c r="E51" s="57">
        <f>Tabla_consolidada_datos_IMCO_TP!N18</f>
        <v>22311</v>
      </c>
      <c r="F51" s="57">
        <f t="shared" si="1"/>
        <v>258429</v>
      </c>
      <c r="G51" s="58">
        <f>Tabla_consolidada_datos_IMCO_au!BS18</f>
        <v>2843.0002967957216</v>
      </c>
      <c r="H51" s="58">
        <f>Tabla_consolidada_datos_IMCO_au!BV18</f>
        <v>400.41945416928053</v>
      </c>
      <c r="I51" s="58">
        <f>Tabla_consolidada_datos_IMCO_TP!BS18</f>
        <v>3982.6808460139696</v>
      </c>
      <c r="J51" s="58">
        <f>Tabla_consolidada_datos_IMCO_TP!BV18</f>
        <v>611.26887410175448</v>
      </c>
      <c r="K51" s="59">
        <f t="shared" si="2"/>
        <v>3033.8436419993591</v>
      </c>
      <c r="L51" s="57">
        <f>Tabla_consolidada_datos_IMCO_au!BE18+Tabla_consolidada_datos_IMCO_au!BH18+Tabla_consolidada_datos_IMCO_TP!BE18+Tabla_consolidada_datos_IMCO_TP!BH18</f>
        <v>20125998.929134287</v>
      </c>
      <c r="M51" s="60">
        <f>Tabla_consolidada_datos_IMCO_au!BR18</f>
        <v>68.465950920468401</v>
      </c>
      <c r="N51" s="60">
        <f>Tabla_consolidada_datos_IMCO_au!BU18</f>
        <v>31.059432240528768</v>
      </c>
      <c r="O51" s="60">
        <f>Tabla_consolidada_datos_IMCO_TP!BR18</f>
        <v>95.912065729437657</v>
      </c>
      <c r="P51" s="60">
        <f>Tabla_consolidada_datos_IMCO_TP!BU18</f>
        <v>47.414439978436747</v>
      </c>
      <c r="Q51" s="61">
        <f t="shared" si="3"/>
        <v>77.878252553445193</v>
      </c>
    </row>
    <row r="52" spans="1:17" ht="15.75">
      <c r="A52" s="29" t="s">
        <v>128</v>
      </c>
      <c r="B52" s="57">
        <f>Tabla_consolidada_datos_IMCO_au!H19</f>
        <v>678796</v>
      </c>
      <c r="C52" s="57">
        <f>Tabla_consolidada_datos_IMCO_au!N19</f>
        <v>185143</v>
      </c>
      <c r="D52" s="57">
        <f>Tabla_consolidada_datos_IMCO_TP!H19</f>
        <v>1092241</v>
      </c>
      <c r="E52" s="57">
        <f>Tabla_consolidada_datos_IMCO_TP!N19</f>
        <v>129843</v>
      </c>
      <c r="F52" s="57">
        <f t="shared" si="1"/>
        <v>2086023</v>
      </c>
      <c r="G52" s="58">
        <f>Tabla_consolidada_datos_IMCO_au!BS19</f>
        <v>3426.6218047710177</v>
      </c>
      <c r="H52" s="58">
        <f>Tabla_consolidada_datos_IMCO_au!BV19</f>
        <v>470.34332852533009</v>
      </c>
      <c r="I52" s="58">
        <f>Tabla_consolidada_datos_IMCO_TP!BS19</f>
        <v>5088.6838197454945</v>
      </c>
      <c r="J52" s="58">
        <f>Tabla_consolidada_datos_IMCO_TP!BV19</f>
        <v>742.34522822574854</v>
      </c>
      <c r="K52" s="59">
        <f t="shared" si="2"/>
        <v>3867.4143980654421</v>
      </c>
      <c r="L52" s="57">
        <f>Tabla_consolidada_datos_IMCO_au!BE19+Tabla_consolidada_datos_IMCO_au!BH19+Tabla_consolidada_datos_IMCO_TP!BE19+Tabla_consolidada_datos_IMCO_TP!BH19</f>
        <v>205338874.81240934</v>
      </c>
      <c r="M52" s="60">
        <f>Tabla_consolidada_datos_IMCO_au!BR19</f>
        <v>83.609667712475769</v>
      </c>
      <c r="N52" s="60">
        <f>Tabla_consolidada_datos_IMCO_au!BU19</f>
        <v>33.244710005663315</v>
      </c>
      <c r="O52" s="60">
        <f>Tabla_consolidada_datos_IMCO_TP!BR19</f>
        <v>124.16402728494403</v>
      </c>
      <c r="P52" s="60">
        <f>Tabla_consolidada_datos_IMCO_TP!BU19</f>
        <v>52.47029210306718</v>
      </c>
      <c r="Q52" s="61">
        <f t="shared" si="3"/>
        <v>98.435575644376556</v>
      </c>
    </row>
    <row r="53" spans="1:17" ht="15.75">
      <c r="A53" s="29" t="s">
        <v>130</v>
      </c>
      <c r="B53" s="57">
        <f>Tabla_consolidada_datos_IMCO_au!H20</f>
        <v>117059</v>
      </c>
      <c r="C53" s="57">
        <f>Tabla_consolidada_datos_IMCO_au!N20</f>
        <v>36328</v>
      </c>
      <c r="D53" s="57">
        <f>Tabla_consolidada_datos_IMCO_TP!H20</f>
        <v>205163</v>
      </c>
      <c r="E53" s="57">
        <f>Tabla_consolidada_datos_IMCO_TP!N20</f>
        <v>31149</v>
      </c>
      <c r="F53" s="57">
        <f t="shared" si="1"/>
        <v>389699</v>
      </c>
      <c r="G53" s="58">
        <f>Tabla_consolidada_datos_IMCO_au!BS20</f>
        <v>2097.4367508841569</v>
      </c>
      <c r="H53" s="58">
        <f>Tabla_consolidada_datos_IMCO_au!BV20</f>
        <v>335.2968303834279</v>
      </c>
      <c r="I53" s="58">
        <f>Tabla_consolidada_datos_IMCO_TP!BS20</f>
        <v>2943.8424879658855</v>
      </c>
      <c r="J53" s="58">
        <f>Tabla_consolidada_datos_IMCO_TP!BV20</f>
        <v>476.76661114161016</v>
      </c>
      <c r="K53" s="59">
        <f t="shared" si="2"/>
        <v>2249.2304866189361</v>
      </c>
      <c r="L53" s="57">
        <f>Tabla_consolidada_datos_IMCO_au!BE20+Tabla_consolidada_datos_IMCO_au!BH20+Tabla_consolidada_datos_IMCO_TP!BE20+Tabla_consolidada_datos_IMCO_TP!BH20</f>
        <v>23412477.000410207</v>
      </c>
      <c r="M53" s="60">
        <f>Tabla_consolidada_datos_IMCO_au!BR20</f>
        <v>52.52325136066252</v>
      </c>
      <c r="N53" s="60">
        <f>Tabla_consolidada_datos_IMCO_au!BU20</f>
        <v>26.542221953504306</v>
      </c>
      <c r="O53" s="60">
        <f>Tabla_consolidada_datos_IMCO_TP!BR20</f>
        <v>73.718637234925666</v>
      </c>
      <c r="P53" s="60">
        <f>Tabla_consolidada_datos_IMCO_TP!BU20</f>
        <v>37.741022479901574</v>
      </c>
      <c r="Q53" s="61">
        <f t="shared" si="3"/>
        <v>60.078360479267872</v>
      </c>
    </row>
    <row r="54" spans="1:17" ht="15.75">
      <c r="A54" s="29" t="s">
        <v>132</v>
      </c>
      <c r="B54" s="57">
        <f>Tabla_consolidada_datos_IMCO_au!H21</f>
        <v>105787</v>
      </c>
      <c r="C54" s="57">
        <f>Tabla_consolidada_datos_IMCO_au!N21</f>
        <v>33831</v>
      </c>
      <c r="D54" s="57">
        <f>Tabla_consolidada_datos_IMCO_TP!H21</f>
        <v>222173</v>
      </c>
      <c r="E54" s="57">
        <f>Tabla_consolidada_datos_IMCO_TP!N21</f>
        <v>37289</v>
      </c>
      <c r="F54" s="57">
        <f t="shared" si="1"/>
        <v>399080</v>
      </c>
      <c r="G54" s="58">
        <f>Tabla_consolidada_datos_IMCO_au!BS21</f>
        <v>1991.3835668789775</v>
      </c>
      <c r="H54" s="58">
        <f>Tabla_consolidada_datos_IMCO_au!BV21</f>
        <v>433.47976098642931</v>
      </c>
      <c r="I54" s="58">
        <f>Tabla_consolidada_datos_IMCO_TP!BS21</f>
        <v>3051.5571051153324</v>
      </c>
      <c r="J54" s="58">
        <f>Tabla_consolidada_datos_IMCO_TP!BV21</f>
        <v>630.7816889374094</v>
      </c>
      <c r="K54" s="59">
        <f t="shared" si="2"/>
        <v>2322.3974198078931</v>
      </c>
      <c r="L54" s="57">
        <f>Tabla_consolidada_datos_IMCO_au!BE21+Tabla_consolidada_datos_IMCO_au!BH21+Tabla_consolidada_datos_IMCO_TP!BE21+Tabla_consolidada_datos_IMCO_TP!BH21</f>
        <v>30263301.370671704</v>
      </c>
      <c r="M54" s="60">
        <f>Tabla_consolidada_datos_IMCO_au!BR21</f>
        <v>62.656400598987624</v>
      </c>
      <c r="N54" s="60">
        <f>Tabla_consolidada_datos_IMCO_au!BU21</f>
        <v>26.148396203209167</v>
      </c>
      <c r="O54" s="60">
        <f>Tabla_consolidada_datos_IMCO_TP!BR21</f>
        <v>96.013438901905459</v>
      </c>
      <c r="P54" s="60">
        <f>Tabla_consolidada_datos_IMCO_TP!BU21</f>
        <v>38.050056783576544</v>
      </c>
      <c r="Q54" s="61">
        <f t="shared" si="3"/>
        <v>75.832668564377315</v>
      </c>
    </row>
    <row r="55" spans="1:17" ht="15.75">
      <c r="A55" s="29" t="s">
        <v>134</v>
      </c>
      <c r="B55" s="57">
        <f>Tabla_consolidada_datos_IMCO_au!H22</f>
        <v>70780</v>
      </c>
      <c r="C55" s="57">
        <f>Tabla_consolidada_datos_IMCO_au!N22</f>
        <v>20830</v>
      </c>
      <c r="D55" s="57">
        <f>Tabla_consolidada_datos_IMCO_TP!H22</f>
        <v>110583</v>
      </c>
      <c r="E55" s="57">
        <f>Tabla_consolidada_datos_IMCO_TP!N22</f>
        <v>16917</v>
      </c>
      <c r="F55" s="57">
        <f t="shared" si="1"/>
        <v>219110</v>
      </c>
      <c r="G55" s="58">
        <f>Tabla_consolidada_datos_IMCO_au!BS22</f>
        <v>673.9312999443257</v>
      </c>
      <c r="H55" s="58">
        <f>Tabla_consolidada_datos_IMCO_au!BV22</f>
        <v>127.86304818673806</v>
      </c>
      <c r="I55" s="58">
        <f>Tabla_consolidada_datos_IMCO_TP!BS22</f>
        <v>1049.3812204106109</v>
      </c>
      <c r="J55" s="58">
        <f>Tabla_consolidada_datos_IMCO_TP!BV22</f>
        <v>198.38006279309892</v>
      </c>
      <c r="K55" s="59">
        <f t="shared" si="2"/>
        <v>774.78875324141563</v>
      </c>
      <c r="L55" s="57">
        <f>Tabla_consolidada_datos_IMCO_au!BE22+Tabla_consolidada_datos_IMCO_au!BH22+Tabla_consolidada_datos_IMCO_TP!BE22+Tabla_consolidada_datos_IMCO_TP!BH22</f>
        <v>4498343.4733427484</v>
      </c>
      <c r="M55" s="60">
        <f>Tabla_consolidada_datos_IMCO_au!BR22</f>
        <v>16.798251864213579</v>
      </c>
      <c r="N55" s="60">
        <f>Tabla_consolidada_datos_IMCO_au!BU22</f>
        <v>8.8554209119529403</v>
      </c>
      <c r="O55" s="60">
        <f>Tabla_consolidada_datos_IMCO_TP!BR22</f>
        <v>26.156627602085727</v>
      </c>
      <c r="P55" s="60">
        <f>Tabla_consolidada_datos_IMCO_TP!BU22</f>
        <v>13.739223188289005</v>
      </c>
      <c r="Q55" s="61">
        <f t="shared" si="3"/>
        <v>20.530069249887031</v>
      </c>
    </row>
    <row r="56" spans="1:17" ht="15.75">
      <c r="A56" s="29" t="s">
        <v>136</v>
      </c>
      <c r="B56" s="57">
        <f>Tabla_consolidada_datos_IMCO_au!H23</f>
        <v>748844</v>
      </c>
      <c r="C56" s="57">
        <f>Tabla_consolidada_datos_IMCO_au!N23</f>
        <v>230967</v>
      </c>
      <c r="D56" s="57">
        <f>Tabla_consolidada_datos_IMCO_TP!H23</f>
        <v>933449</v>
      </c>
      <c r="E56" s="57">
        <f>Tabla_consolidada_datos_IMCO_TP!N23</f>
        <v>96146</v>
      </c>
      <c r="F56" s="57">
        <f t="shared" si="1"/>
        <v>2009406</v>
      </c>
      <c r="G56" s="58">
        <f>Tabla_consolidada_datos_IMCO_au!BS23</f>
        <v>4470.2310155315363</v>
      </c>
      <c r="H56" s="58">
        <f>Tabla_consolidada_datos_IMCO_au!BV23</f>
        <v>614.98134008026364</v>
      </c>
      <c r="I56" s="58">
        <f>Tabla_consolidada_datos_IMCO_TP!BS23</f>
        <v>6714.1705580802573</v>
      </c>
      <c r="J56" s="58">
        <f>Tabla_consolidada_datos_IMCO_TP!BV23</f>
        <v>856.62455296773692</v>
      </c>
      <c r="K56" s="59">
        <f t="shared" si="2"/>
        <v>4896.5927678667776</v>
      </c>
      <c r="L56" s="57">
        <f>Tabla_consolidada_datos_IMCO_au!BE23+Tabla_consolidada_datos_IMCO_au!BH23+Tabla_consolidada_datos_IMCO_TP!BE23+Tabla_consolidada_datos_IMCO_TP!BH23</f>
        <v>227787250.7966198</v>
      </c>
      <c r="M56" s="60">
        <f>Tabla_consolidada_datos_IMCO_au!BR23</f>
        <v>99.824645807612058</v>
      </c>
      <c r="N56" s="60">
        <f>Tabla_consolidada_datos_IMCO_au!BU23</f>
        <v>35.841906638614567</v>
      </c>
      <c r="O56" s="60">
        <f>Tabla_consolidada_datos_IMCO_TP!BR23</f>
        <v>149.9340180683175</v>
      </c>
      <c r="P56" s="60">
        <f>Tabla_consolidada_datos_IMCO_TP!BU23</f>
        <v>49.925185124815975</v>
      </c>
      <c r="Q56" s="61">
        <f t="shared" si="3"/>
        <v>113.36049100909413</v>
      </c>
    </row>
    <row r="57" spans="1:17" ht="15.75">
      <c r="A57" s="29" t="s">
        <v>137</v>
      </c>
      <c r="B57" s="57">
        <f>Tabla_consolidada_datos_IMCO_au!H24</f>
        <v>60581</v>
      </c>
      <c r="C57" s="57">
        <f>Tabla_consolidada_datos_IMCO_au!N24</f>
        <v>19674</v>
      </c>
      <c r="D57" s="57">
        <f>Tabla_consolidada_datos_IMCO_TP!H24</f>
        <v>162754</v>
      </c>
      <c r="E57" s="57">
        <f>Tabla_consolidada_datos_IMCO_TP!N24</f>
        <v>22434</v>
      </c>
      <c r="F57" s="57">
        <f t="shared" si="1"/>
        <v>265443</v>
      </c>
      <c r="G57" s="58">
        <f>Tabla_consolidada_datos_IMCO_au!BS24</f>
        <v>1088.9525772569907</v>
      </c>
      <c r="H57" s="58">
        <f>Tabla_consolidada_datos_IMCO_au!BV24</f>
        <v>191.99103342898189</v>
      </c>
      <c r="I57" s="58">
        <f>Tabla_consolidada_datos_IMCO_TP!BS24</f>
        <v>1475.8482371028158</v>
      </c>
      <c r="J57" s="58">
        <f>Tabla_consolidada_datos_IMCO_TP!BV24</f>
        <v>247.05557392236648</v>
      </c>
      <c r="K57" s="59">
        <f t="shared" si="2"/>
        <v>1188.5403510406888</v>
      </c>
      <c r="L57" s="57">
        <f>Tabla_consolidada_datos_IMCO_au!BE24+Tabla_consolidada_datos_IMCO_au!BH24+Tabla_consolidada_datos_IMCO_TP!BE24+Tabla_consolidada_datos_IMCO_TP!BH24</f>
        <v>9651568.443474317</v>
      </c>
      <c r="M57" s="60">
        <f>Tabla_consolidada_datos_IMCO_au!BR24</f>
        <v>31.444224782976917</v>
      </c>
      <c r="N57" s="60">
        <f>Tabla_consolidada_datos_IMCO_au!BU24</f>
        <v>16.701046727619371</v>
      </c>
      <c r="O57" s="60">
        <f>Tabla_consolidada_datos_IMCO_TP!BR24</f>
        <v>42.616092456402001</v>
      </c>
      <c r="P57" s="60">
        <f>Tabla_consolidada_datos_IMCO_TP!BU24</f>
        <v>21.491038465202685</v>
      </c>
      <c r="Q57" s="61">
        <f t="shared" si="3"/>
        <v>36.36022966691273</v>
      </c>
    </row>
    <row r="58" spans="1:17" ht="15.75">
      <c r="A58" t="s">
        <v>139</v>
      </c>
      <c r="B58" s="57">
        <f>Tabla_consolidada_datos_IMCO_au!H25</f>
        <v>259782</v>
      </c>
      <c r="C58" s="57">
        <f>Tabla_consolidada_datos_IMCO_au!N25</f>
        <v>74405</v>
      </c>
      <c r="D58" s="57">
        <f>Tabla_consolidada_datos_IMCO_TP!H25</f>
        <v>682889</v>
      </c>
      <c r="E58" s="57">
        <f>Tabla_consolidada_datos_IMCO_TP!N25</f>
        <v>115665</v>
      </c>
      <c r="F58" s="57">
        <f t="shared" si="1"/>
        <v>1132741</v>
      </c>
      <c r="G58" s="58">
        <f>Tabla_consolidada_datos_IMCO_au!BS25</f>
        <v>3323.2483997324043</v>
      </c>
      <c r="H58" s="58">
        <f>Tabla_consolidada_datos_IMCO_au!BV25</f>
        <v>562.099592009601</v>
      </c>
      <c r="I58" s="58">
        <f>Tabla_consolidada_datos_IMCO_TP!BS25</f>
        <v>5052.4821667934903</v>
      </c>
      <c r="J58" s="58">
        <f>Tabla_consolidada_datos_IMCO_TP!BV25</f>
        <v>850.53750741885744</v>
      </c>
      <c r="K58" s="59">
        <f t="shared" si="2"/>
        <v>3931.8829733520724</v>
      </c>
      <c r="L58" s="57">
        <f>Tabla_consolidada_datos_IMCO_au!BE25+Tabla_consolidada_datos_IMCO_au!BH25+Tabla_consolidada_datos_IMCO_TP!BE25+Tabla_consolidada_datos_IMCO_TP!BH25</f>
        <v>129336352.11944461</v>
      </c>
      <c r="M58" s="60">
        <f>Tabla_consolidada_datos_IMCO_au!BR25</f>
        <v>91.677625611003904</v>
      </c>
      <c r="N58" s="60">
        <f>Tabla_consolidada_datos_IMCO_au!BU25</f>
        <v>41.447764404024099</v>
      </c>
      <c r="O58" s="60">
        <f>Tabla_consolidada_datos_IMCO_TP!BR25</f>
        <v>139.38156670168422</v>
      </c>
      <c r="P58" s="60">
        <f>Tabla_consolidada_datos_IMCO_TP!BU25</f>
        <v>62.716427347416676</v>
      </c>
      <c r="Q58" s="61">
        <f t="shared" si="3"/>
        <v>114.17998652776284</v>
      </c>
    </row>
    <row r="59" spans="1:17" ht="15.75">
      <c r="A59" s="29" t="s">
        <v>141</v>
      </c>
      <c r="B59" s="57">
        <f>Tabla_consolidada_datos_IMCO_au!H26</f>
        <v>223764</v>
      </c>
      <c r="C59" s="57">
        <f>Tabla_consolidada_datos_IMCO_au!N26</f>
        <v>63426</v>
      </c>
      <c r="D59" s="57">
        <f>Tabla_consolidada_datos_IMCO_TP!H26</f>
        <v>273944</v>
      </c>
      <c r="E59" s="57">
        <f>Tabla_consolidada_datos_IMCO_TP!N26</f>
        <v>42574</v>
      </c>
      <c r="F59" s="57">
        <f t="shared" si="1"/>
        <v>603708</v>
      </c>
      <c r="G59" s="58">
        <f>Tabla_consolidada_datos_IMCO_au!BS26</f>
        <v>3130.7389598305363</v>
      </c>
      <c r="H59" s="58">
        <f>Tabla_consolidada_datos_IMCO_au!BV26</f>
        <v>618.61418476091126</v>
      </c>
      <c r="I59" s="58">
        <f>Tabla_consolidada_datos_IMCO_TP!BS26</f>
        <v>5287.1798573680553</v>
      </c>
      <c r="J59" s="58">
        <f>Tabla_consolidada_datos_IMCO_TP!BV26</f>
        <v>1126.0345281970285</v>
      </c>
      <c r="K59" s="59">
        <f t="shared" si="2"/>
        <v>3703.965971530045</v>
      </c>
      <c r="L59" s="57">
        <f>Tabla_consolidada_datos_IMCO_au!BE26+Tabla_consolidada_datos_IMCO_au!BH26+Tabla_consolidada_datos_IMCO_TP!BE26+Tabla_consolidada_datos_IMCO_TP!BH26</f>
        <v>56691885.152768478</v>
      </c>
      <c r="M59" s="60">
        <f>Tabla_consolidada_datos_IMCO_au!BR26</f>
        <v>75.177995244413381</v>
      </c>
      <c r="N59" s="60">
        <f>Tabla_consolidada_datos_IMCO_au!BU26</f>
        <v>36.117575433260228</v>
      </c>
      <c r="O59" s="60">
        <f>Tabla_consolidada_datos_IMCO_TP!BR26</f>
        <v>126.96030786133923</v>
      </c>
      <c r="P59" s="60">
        <f>Tabla_consolidada_datos_IMCO_TP!BU26</f>
        <v>65.74313686054613</v>
      </c>
      <c r="Q59" s="61">
        <f t="shared" si="3"/>
        <v>93.906135338223919</v>
      </c>
    </row>
    <row r="60" spans="1:17" ht="15.75">
      <c r="A60" s="29" t="s">
        <v>143</v>
      </c>
      <c r="B60" s="57">
        <f>Tabla_consolidada_datos_IMCO_au!H27</f>
        <v>99604</v>
      </c>
      <c r="C60" s="57">
        <f>Tabla_consolidada_datos_IMCO_au!N27</f>
        <v>33528</v>
      </c>
      <c r="D60" s="57">
        <f>Tabla_consolidada_datos_IMCO_TP!H27</f>
        <v>222985</v>
      </c>
      <c r="E60" s="57">
        <f>Tabla_consolidada_datos_IMCO_TP!N27</f>
        <v>24996</v>
      </c>
      <c r="F60" s="57">
        <f t="shared" si="1"/>
        <v>381113</v>
      </c>
      <c r="G60" s="58">
        <f>Tabla_consolidada_datos_IMCO_au!BS27</f>
        <v>1783.805227508321</v>
      </c>
      <c r="H60" s="58">
        <f>Tabla_consolidada_datos_IMCO_au!BV27</f>
        <v>272.31661375626425</v>
      </c>
      <c r="I60" s="58">
        <f>Tabla_consolidada_datos_IMCO_TP!BS27</f>
        <v>3231.8915545735099</v>
      </c>
      <c r="J60" s="58">
        <f>Tabla_consolidada_datos_IMCO_TP!BV27</f>
        <v>482.9250149878435</v>
      </c>
      <c r="K60" s="59">
        <f t="shared" si="2"/>
        <v>2412.7723254729412</v>
      </c>
      <c r="L60" s="57">
        <f>Tabla_consolidada_datos_IMCO_au!BE27+Tabla_consolidada_datos_IMCO_au!BH27+Tabla_consolidada_datos_IMCO_TP!BE27+Tabla_consolidada_datos_IMCO_TP!BH27</f>
        <v>21191559.443769798</v>
      </c>
      <c r="M60" s="60">
        <f>Tabla_consolidada_datos_IMCO_au!BR27</f>
        <v>39.532623370033598</v>
      </c>
      <c r="N60" s="60">
        <f>Tabla_consolidada_datos_IMCO_au!BU27</f>
        <v>16.474543861890744</v>
      </c>
      <c r="O60" s="60">
        <f>Tabla_consolidada_datos_IMCO_TP!BR27</f>
        <v>71.625057281737881</v>
      </c>
      <c r="P60" s="60">
        <f>Tabla_consolidada_datos_IMCO_TP!BU27</f>
        <v>29.215879382748298</v>
      </c>
      <c r="Q60" s="61">
        <f t="shared" si="3"/>
        <v>55.604399335026088</v>
      </c>
    </row>
    <row r="61" spans="1:17" ht="15.75">
      <c r="A61" s="29" t="s">
        <v>145</v>
      </c>
      <c r="B61" s="57">
        <f>Tabla_consolidada_datos_IMCO_au!H28</f>
        <v>188766</v>
      </c>
      <c r="C61" s="57">
        <f>Tabla_consolidada_datos_IMCO_au!N28</f>
        <v>65147</v>
      </c>
      <c r="D61" s="57">
        <f>Tabla_consolidada_datos_IMCO_TP!H28</f>
        <v>235110</v>
      </c>
      <c r="E61" s="57">
        <f>Tabla_consolidada_datos_IMCO_TP!N28</f>
        <v>28788</v>
      </c>
      <c r="F61" s="57">
        <f t="shared" si="1"/>
        <v>517811</v>
      </c>
      <c r="G61" s="58">
        <f>Tabla_consolidada_datos_IMCO_au!BS28</f>
        <v>1719.8862866986808</v>
      </c>
      <c r="H61" s="58">
        <f>Tabla_consolidada_datos_IMCO_au!BV28</f>
        <v>311.86585282953195</v>
      </c>
      <c r="I61" s="58">
        <f>Tabla_consolidada_datos_IMCO_TP!BS28</f>
        <v>3142.0302739161093</v>
      </c>
      <c r="J61" s="58">
        <f>Tabla_consolidada_datos_IMCO_TP!BV28</f>
        <v>600.6911078255182</v>
      </c>
      <c r="K61" s="59">
        <f t="shared" si="2"/>
        <v>2126.2364314812667</v>
      </c>
      <c r="L61" s="57">
        <f>Tabla_consolidada_datos_IMCO_au!BE28+Tabla_consolidada_datos_IMCO_au!BH28+Tabla_consolidada_datos_IMCO_TP!BE28+Tabla_consolidada_datos_IMCO_TP!BH28</f>
        <v>27015405.112177335</v>
      </c>
      <c r="M61" s="60">
        <f>Tabla_consolidada_datos_IMCO_au!BR28</f>
        <v>40.016824049079567</v>
      </c>
      <c r="N61" s="60">
        <f>Tabla_consolidada_datos_IMCO_au!BU28</f>
        <v>18.853244536622636</v>
      </c>
      <c r="O61" s="60">
        <f>Tabla_consolidada_datos_IMCO_TP!BR28</f>
        <v>73.106038230892906</v>
      </c>
      <c r="P61" s="60">
        <f>Tabla_consolidada_datos_IMCO_TP!BU28</f>
        <v>36.31361447256478</v>
      </c>
      <c r="Q61" s="61">
        <f t="shared" si="3"/>
        <v>52.172327571599155</v>
      </c>
    </row>
    <row r="62" spans="1:17" ht="15.75">
      <c r="A62" s="29" t="s">
        <v>147</v>
      </c>
      <c r="B62" s="57">
        <f>Tabla_consolidada_datos_IMCO_au!H29</f>
        <v>173088</v>
      </c>
      <c r="C62" s="57">
        <f>Tabla_consolidada_datos_IMCO_au!N29</f>
        <v>60986</v>
      </c>
      <c r="D62" s="57">
        <f>Tabla_consolidada_datos_IMCO_TP!H29</f>
        <v>177719</v>
      </c>
      <c r="E62" s="57">
        <f>Tabla_consolidada_datos_IMCO_TP!N29</f>
        <v>24252</v>
      </c>
      <c r="F62" s="57">
        <f t="shared" si="1"/>
        <v>436045</v>
      </c>
      <c r="G62" s="58">
        <f>Tabla_consolidada_datos_IMCO_au!BS29</f>
        <v>383.30664956005444</v>
      </c>
      <c r="H62" s="58">
        <f>Tabla_consolidada_datos_IMCO_au!BV29</f>
        <v>46.123450868808817</v>
      </c>
      <c r="I62" s="58">
        <f>Tabla_consolidada_datos_IMCO_TP!BS29</f>
        <v>606.92853838717645</v>
      </c>
      <c r="J62" s="58">
        <f>Tabla_consolidada_datos_IMCO_TP!BV29</f>
        <v>74.922010525659616</v>
      </c>
      <c r="K62" s="59">
        <f t="shared" si="2"/>
        <v>410.13750334629407</v>
      </c>
      <c r="L62" s="57">
        <f>Tabla_consolidada_datos_IMCO_au!BE29+Tabla_consolidada_datos_IMCO_au!BH29+Tabla_consolidada_datos_IMCO_TP!BE29+Tabla_consolidada_datos_IMCO_TP!BH29</f>
        <v>4538837.951146245</v>
      </c>
      <c r="M62" s="60">
        <f>Tabla_consolidada_datos_IMCO_au!BR29</f>
        <v>9.1107203147773461</v>
      </c>
      <c r="N62" s="60">
        <f>Tabla_consolidada_datos_IMCO_au!BU29</f>
        <v>3.9661019435080487</v>
      </c>
      <c r="O62" s="60">
        <f>Tabla_consolidada_datos_IMCO_TP!BR29</f>
        <v>14.425933311224306</v>
      </c>
      <c r="P62" s="60">
        <f>Tabla_consolidada_datos_IMCO_TP!BU29</f>
        <v>6.4424566236932819</v>
      </c>
      <c r="Q62" s="61">
        <f t="shared" si="3"/>
        <v>10.409104452857491</v>
      </c>
    </row>
    <row r="63" spans="1:17" ht="15.75">
      <c r="A63" s="29" t="s">
        <v>149</v>
      </c>
      <c r="B63" s="57">
        <f>Tabla_consolidada_datos_IMCO_au!H30</f>
        <v>213327</v>
      </c>
      <c r="C63" s="57">
        <f>Tabla_consolidada_datos_IMCO_au!N30</f>
        <v>77235</v>
      </c>
      <c r="D63" s="57">
        <f>Tabla_consolidada_datos_IMCO_TP!H30</f>
        <v>151180</v>
      </c>
      <c r="E63" s="57">
        <f>Tabla_consolidada_datos_IMCO_TP!N30</f>
        <v>14741</v>
      </c>
      <c r="F63" s="57">
        <f t="shared" si="1"/>
        <v>456483</v>
      </c>
      <c r="G63" s="58">
        <f>Tabla_consolidada_datos_IMCO_au!BS30</f>
        <v>1903.941530923694</v>
      </c>
      <c r="H63" s="58">
        <f>Tabla_consolidada_datos_IMCO_au!BV30</f>
        <v>268.46396005636888</v>
      </c>
      <c r="I63" s="58">
        <f>Tabla_consolidada_datos_IMCO_TP!BS30</f>
        <v>3717.3123061416136</v>
      </c>
      <c r="J63" s="58">
        <f>Tabla_consolidada_datos_IMCO_TP!BV30</f>
        <v>630.23555702872409</v>
      </c>
      <c r="K63" s="59">
        <f t="shared" si="2"/>
        <v>2186.6543238433019</v>
      </c>
      <c r="L63" s="57">
        <f>Tabla_consolidada_datos_IMCO_au!BE30+Tabla_consolidada_datos_IMCO_au!BH30+Tabla_consolidada_datos_IMCO_TP!BE30+Tabla_consolidada_datos_IMCO_TP!BH30</f>
        <v>22796598.649418578</v>
      </c>
      <c r="M63" s="60">
        <f>Tabla_consolidada_datos_IMCO_au!BR30</f>
        <v>40.473002332992934</v>
      </c>
      <c r="N63" s="60">
        <f>Tabla_consolidada_datos_IMCO_au!BU30</f>
        <v>19.816321403907871</v>
      </c>
      <c r="O63" s="60">
        <f>Tabla_consolidada_datos_IMCO_TP!BR30</f>
        <v>79.020698480137639</v>
      </c>
      <c r="P63" s="60">
        <f>Tabla_consolidada_datos_IMCO_TP!BU30</f>
        <v>46.520025837471159</v>
      </c>
      <c r="Q63" s="61">
        <f t="shared" si="3"/>
        <v>49.939644300923753</v>
      </c>
    </row>
    <row r="64" spans="1:17" ht="15.75">
      <c r="A64" s="29" t="s">
        <v>151</v>
      </c>
      <c r="B64" s="57">
        <f>Tabla_consolidada_datos_IMCO_au!H31</f>
        <v>90275</v>
      </c>
      <c r="C64" s="57">
        <f>Tabla_consolidada_datos_IMCO_au!N31</f>
        <v>31893</v>
      </c>
      <c r="D64" s="57">
        <f>Tabla_consolidada_datos_IMCO_TP!H31</f>
        <v>209227</v>
      </c>
      <c r="E64" s="57">
        <f>Tabla_consolidada_datos_IMCO_TP!N31</f>
        <v>43436</v>
      </c>
      <c r="F64" s="57">
        <f t="shared" si="1"/>
        <v>374831</v>
      </c>
      <c r="G64" s="58">
        <f>Tabla_consolidada_datos_IMCO_au!BS31</f>
        <v>2731.2920719514136</v>
      </c>
      <c r="H64" s="58">
        <f>Tabla_consolidada_datos_IMCO_au!BV31</f>
        <v>376.17263378002036</v>
      </c>
      <c r="I64" s="58">
        <f>Tabla_consolidada_datos_IMCO_TP!BS31</f>
        <v>3415.7125973374564</v>
      </c>
      <c r="J64" s="58">
        <f>Tabla_consolidada_datos_IMCO_TP!BV31</f>
        <v>464.60555347333292</v>
      </c>
      <c r="K64" s="59">
        <f t="shared" si="2"/>
        <v>2650.2732485529523</v>
      </c>
      <c r="L64" s="57">
        <f>Tabla_consolidada_datos_IMCO_au!BE31+Tabla_consolidada_datos_IMCO_au!BH31+Tabla_consolidada_datos_IMCO_TP!BE31+Tabla_consolidada_datos_IMCO_TP!BH31</f>
        <v>29930320.179514524</v>
      </c>
      <c r="M64" s="60">
        <f>Tabla_consolidada_datos_IMCO_au!BR31</f>
        <v>76.607517075858325</v>
      </c>
      <c r="N64" s="60">
        <f>Tabla_consolidada_datos_IMCO_au!BU31</f>
        <v>34.717602642128178</v>
      </c>
      <c r="O64" s="60">
        <f>Tabla_consolidada_datos_IMCO_TP!BR31</f>
        <v>95.804203370970853</v>
      </c>
      <c r="P64" s="60">
        <f>Tabla_consolidada_datos_IMCO_TP!BU31</f>
        <v>42.87922496841108</v>
      </c>
      <c r="Q64" s="61">
        <f t="shared" si="3"/>
        <v>79.850172956651193</v>
      </c>
    </row>
    <row r="65" spans="1:17" ht="15.75">
      <c r="A65" s="29" t="s">
        <v>153</v>
      </c>
      <c r="B65" s="57">
        <f>Tabla_consolidada_datos_IMCO_au!H32</f>
        <v>79424</v>
      </c>
      <c r="C65" s="57">
        <f>Tabla_consolidada_datos_IMCO_au!N32</f>
        <v>26522</v>
      </c>
      <c r="D65" s="57">
        <f>Tabla_consolidada_datos_IMCO_TP!H32</f>
        <v>52533</v>
      </c>
      <c r="E65" s="57">
        <f>Tabla_consolidada_datos_IMCO_TP!N32</f>
        <v>8588</v>
      </c>
      <c r="F65" s="57">
        <f t="shared" si="1"/>
        <v>167067</v>
      </c>
      <c r="G65" s="58">
        <f>Tabla_consolidada_datos_IMCO_au!BS32</f>
        <v>1736.1340891014015</v>
      </c>
      <c r="H65" s="58">
        <f>Tabla_consolidada_datos_IMCO_au!BV32</f>
        <v>256.2112335751695</v>
      </c>
      <c r="I65" s="58">
        <f>Tabla_consolidada_datos_IMCO_TP!BS32</f>
        <v>3149.84293821041</v>
      </c>
      <c r="J65" s="58">
        <f>Tabla_consolidada_datos_IMCO_TP!BV32</f>
        <v>479.06410205188388</v>
      </c>
      <c r="K65" s="59">
        <f t="shared" si="2"/>
        <v>1881.1066806197477</v>
      </c>
      <c r="L65" s="57">
        <f>Tabla_consolidada_datos_IMCO_au!BE32+Tabla_consolidada_datos_IMCO_au!BH32+Tabla_consolidada_datos_IMCO_TP!BE32+Tabla_consolidada_datos_IMCO_TP!BH32</f>
        <v>8984680.6591607127</v>
      </c>
      <c r="M65" s="60">
        <f>Tabla_consolidada_datos_IMCO_au!BR32</f>
        <v>45.847512420616439</v>
      </c>
      <c r="N65" s="60">
        <f>Tabla_consolidada_datos_IMCO_au!BU32</f>
        <v>22.864516952612053</v>
      </c>
      <c r="O65" s="60">
        <f>Tabla_consolidada_datos_IMCO_TP!BR32</f>
        <v>83.180477901530395</v>
      </c>
      <c r="P65" s="60">
        <f>Tabla_consolidada_datos_IMCO_TP!BU32</f>
        <v>42.752103917955324</v>
      </c>
      <c r="Q65" s="61">
        <f t="shared" si="3"/>
        <v>53.77890702030151</v>
      </c>
    </row>
    <row r="66" spans="1:17" ht="15.75">
      <c r="A66" s="29" t="s">
        <v>155</v>
      </c>
      <c r="B66" s="57">
        <f>Tabla_consolidada_datos_IMCO_au!H33</f>
        <v>41376</v>
      </c>
      <c r="C66" s="57">
        <f>Tabla_consolidada_datos_IMCO_au!N33</f>
        <v>13673</v>
      </c>
      <c r="D66" s="57">
        <f>Tabla_consolidada_datos_IMCO_TP!H33</f>
        <v>120203</v>
      </c>
      <c r="E66" s="57">
        <f>Tabla_consolidada_datos_IMCO_TP!N33</f>
        <v>23517</v>
      </c>
      <c r="F66" s="57">
        <f t="shared" si="1"/>
        <v>198769</v>
      </c>
      <c r="G66" s="58">
        <f>Tabla_consolidada_datos_IMCO_au!BS33</f>
        <v>757.69191526638497</v>
      </c>
      <c r="H66" s="58">
        <f>Tabla_consolidada_datos_IMCO_au!BV33</f>
        <v>113.53438676570326</v>
      </c>
      <c r="I66" s="58">
        <f>Tabla_consolidada_datos_IMCO_TP!BS33</f>
        <v>1108.7717549347101</v>
      </c>
      <c r="J66" s="58">
        <f>Tabla_consolidada_datos_IMCO_TP!BV33</f>
        <v>177.35213733164895</v>
      </c>
      <c r="K66" s="59">
        <f t="shared" si="2"/>
        <v>857.03051194278169</v>
      </c>
      <c r="L66" s="57">
        <f>Tabla_consolidada_datos_IMCO_au!BE33+Tabla_consolidada_datos_IMCO_au!BH33+Tabla_consolidada_datos_IMCO_TP!BE33+Tabla_consolidada_datos_IMCO_TP!BH33</f>
        <v>5812794.8332490679</v>
      </c>
      <c r="M66" s="60">
        <f>Tabla_consolidada_datos_IMCO_au!BR33</f>
        <v>24.560365714369759</v>
      </c>
      <c r="N66" s="60">
        <f>Tabla_consolidada_datos_IMCO_au!BU33</f>
        <v>9.4512453480160801</v>
      </c>
      <c r="O66" s="60">
        <f>Tabla_consolidada_datos_IMCO_TP!BR33</f>
        <v>35.940517836178877</v>
      </c>
      <c r="P66" s="60">
        <f>Tabla_consolidada_datos_IMCO_TP!BU33</f>
        <v>14.76379633225628</v>
      </c>
      <c r="Q66" s="61">
        <f t="shared" si="3"/>
        <v>29.243970806559712</v>
      </c>
    </row>
    <row r="67" spans="1:17" ht="15.75">
      <c r="A67" s="29" t="s">
        <v>157</v>
      </c>
      <c r="B67" s="57">
        <f>Tabla_consolidada_datos_IMCO_au!H34</f>
        <v>75608</v>
      </c>
      <c r="C67" s="57">
        <f>Tabla_consolidada_datos_IMCO_au!N34</f>
        <v>21457</v>
      </c>
      <c r="D67" s="57">
        <f>Tabla_consolidada_datos_IMCO_TP!H34</f>
        <v>171578</v>
      </c>
      <c r="E67" s="57">
        <f>Tabla_consolidada_datos_IMCO_TP!N34</f>
        <v>22144</v>
      </c>
      <c r="F67" s="57">
        <f t="shared" si="1"/>
        <v>290787</v>
      </c>
      <c r="G67" s="58">
        <f>Tabla_consolidada_datos_IMCO_au!BS34</f>
        <v>1920.9801082669544</v>
      </c>
      <c r="H67" s="58">
        <f>Tabla_consolidada_datos_IMCO_au!BV34</f>
        <v>323.50242132374393</v>
      </c>
      <c r="I67" s="58">
        <f>Tabla_consolidada_datos_IMCO_TP!BS34</f>
        <v>2761.1194947483136</v>
      </c>
      <c r="J67" s="58">
        <f>Tabla_consolidada_datos_IMCO_TP!BV34</f>
        <v>487.14636589226518</v>
      </c>
      <c r="K67" s="59">
        <f t="shared" si="2"/>
        <v>2189.635662104688</v>
      </c>
      <c r="L67" s="57">
        <f>Tabla_consolidada_datos_IMCO_au!BE34+Tabla_consolidada_datos_IMCO_au!BH34+Tabla_consolidada_datos_IMCO_TP!BE34+Tabla_consolidada_datos_IMCO_TP!BH34</f>
        <v>22859570.782957621</v>
      </c>
      <c r="M67" s="60">
        <f>Tabla_consolidada_datos_IMCO_au!BR34</f>
        <v>65.459412725426418</v>
      </c>
      <c r="N67" s="60">
        <f>Tabla_consolidada_datos_IMCO_au!BU34</f>
        <v>32.240777648771903</v>
      </c>
      <c r="O67" s="60">
        <f>Tabla_consolidada_datos_IMCO_TP!BR34</f>
        <v>94.088043813222839</v>
      </c>
      <c r="P67" s="60">
        <f>Tabla_consolidada_datos_IMCO_TP!BU34</f>
        <v>48.54979941377966</v>
      </c>
      <c r="Q67" s="61">
        <f t="shared" si="3"/>
        <v>78.612767362219159</v>
      </c>
    </row>
    <row r="68" spans="1:17" ht="15.75">
      <c r="A68" s="29" t="s">
        <v>159</v>
      </c>
      <c r="B68" s="57">
        <f>Tabla_consolidada_datos_IMCO_au!H35</f>
        <v>182098</v>
      </c>
      <c r="C68" s="57">
        <f>Tabla_consolidada_datos_IMCO_au!N35</f>
        <v>61300</v>
      </c>
      <c r="D68" s="57">
        <f>Tabla_consolidada_datos_IMCO_TP!H35</f>
        <v>237100</v>
      </c>
      <c r="E68" s="57">
        <f>Tabla_consolidada_datos_IMCO_TP!N35</f>
        <v>33665</v>
      </c>
      <c r="F68" s="57">
        <f t="shared" si="1"/>
        <v>514163</v>
      </c>
      <c r="G68" s="58">
        <f>Tabla_consolidada_datos_IMCO_au!BS35</f>
        <v>1618.0090005635373</v>
      </c>
      <c r="H68" s="58">
        <f>Tabla_consolidada_datos_IMCO_au!BV35</f>
        <v>217.73050626400442</v>
      </c>
      <c r="I68" s="58">
        <f>Tabla_consolidada_datos_IMCO_TP!BS35</f>
        <v>3071.4449191077961</v>
      </c>
      <c r="J68" s="58">
        <f>Tabla_consolidada_datos_IMCO_TP!BV35</f>
        <v>374.97823873120683</v>
      </c>
      <c r="K68" s="59">
        <f t="shared" si="2"/>
        <v>2039.9101369525754</v>
      </c>
      <c r="L68" s="57">
        <f>Tabla_consolidada_datos_IMCO_au!BE35+Tabla_consolidada_datos_IMCO_au!BH35+Tabla_consolidada_datos_IMCO_TP!BE35+Tabla_consolidada_datos_IMCO_TP!BH35</f>
        <v>28487811.540306117</v>
      </c>
      <c r="M68" s="60">
        <f>Tabla_consolidada_datos_IMCO_au!BR35</f>
        <v>41.536125053423682</v>
      </c>
      <c r="N68" s="60">
        <f>Tabla_consolidada_datos_IMCO_au!BU35</f>
        <v>18.690999858111226</v>
      </c>
      <c r="O68" s="60">
        <f>Tabla_consolidada_datos_IMCO_TP!BR35</f>
        <v>78.847472548255723</v>
      </c>
      <c r="P68" s="60">
        <f>Tabla_consolidada_datos_IMCO_TP!BU35</f>
        <v>32.189876959278799</v>
      </c>
      <c r="Q68" s="61">
        <f t="shared" si="3"/>
        <v>55.406187415870299</v>
      </c>
    </row>
    <row r="69" spans="1:17" ht="15.75">
      <c r="A69" s="29" t="s">
        <v>161</v>
      </c>
      <c r="B69" s="57">
        <f>Tabla_consolidada_datos_IMCO_au!H36</f>
        <v>67909</v>
      </c>
      <c r="C69" s="57">
        <f>Tabla_consolidada_datos_IMCO_au!N36</f>
        <v>22914</v>
      </c>
      <c r="D69" s="57">
        <f>Tabla_consolidada_datos_IMCO_TP!H36</f>
        <v>67624</v>
      </c>
      <c r="E69" s="57">
        <f>Tabla_consolidada_datos_IMCO_TP!N36</f>
        <v>8422</v>
      </c>
      <c r="F69" s="57">
        <f t="shared" si="1"/>
        <v>166869</v>
      </c>
      <c r="G69" s="58">
        <f>Tabla_consolidada_datos_IMCO_au!BS36</f>
        <v>1626.8910908905327</v>
      </c>
      <c r="H69" s="58">
        <f>Tabla_consolidada_datos_IMCO_au!BV36</f>
        <v>258.13296351094795</v>
      </c>
      <c r="I69" s="58">
        <f>Tabla_consolidada_datos_IMCO_TP!BS36</f>
        <v>2728.132334083507</v>
      </c>
      <c r="J69" s="58">
        <f>Tabla_consolidada_datos_IMCO_TP!BV36</f>
        <v>460.52220353920734</v>
      </c>
      <c r="K69" s="59">
        <f t="shared" si="2"/>
        <v>1826.3496801409808</v>
      </c>
      <c r="L69" s="57">
        <f>Tabla_consolidada_datos_IMCO_au!BE36+Tabla_consolidada_datos_IMCO_au!BH36+Tabla_consolidada_datos_IMCO_TP!BE36+Tabla_consolidada_datos_IMCO_TP!BH36</f>
        <v>8340476.6417968031</v>
      </c>
      <c r="M69" s="60">
        <f>Tabla_consolidada_datos_IMCO_au!BR36</f>
        <v>41.786857407620808</v>
      </c>
      <c r="N69" s="60">
        <f>Tabla_consolidada_datos_IMCO_au!BU36</f>
        <v>20.142731176739126</v>
      </c>
      <c r="O69" s="60">
        <f>Tabla_consolidada_datos_IMCO_TP!BR36</f>
        <v>70.072346865619338</v>
      </c>
      <c r="P69" s="60">
        <f>Tabla_consolidada_datos_IMCO_TP!BU36</f>
        <v>35.935646577800867</v>
      </c>
      <c r="Q69" s="61">
        <f t="shared" si="3"/>
        <v>49.982181482461108</v>
      </c>
    </row>
    <row r="70" spans="1:17">
      <c r="B70" s="52"/>
      <c r="C70" s="52"/>
      <c r="D70" s="52"/>
    </row>
    <row r="72" spans="1:17">
      <c r="B72" s="2" t="s">
        <v>184</v>
      </c>
      <c r="C72" s="2"/>
      <c r="D72" s="2"/>
      <c r="E72" s="2"/>
      <c r="F72" s="2"/>
      <c r="G72" s="1" t="s">
        <v>185</v>
      </c>
      <c r="H72" s="1"/>
      <c r="I72" s="1"/>
      <c r="J72" s="1"/>
      <c r="K72" s="1"/>
    </row>
    <row r="73" spans="1:17" ht="75">
      <c r="A73" s="12" t="s">
        <v>97</v>
      </c>
      <c r="B73" s="62" t="s">
        <v>186</v>
      </c>
      <c r="C73" s="62" t="s">
        <v>187</v>
      </c>
      <c r="D73" s="62" t="s">
        <v>188</v>
      </c>
      <c r="E73" s="62" t="s">
        <v>189</v>
      </c>
      <c r="F73" s="62" t="s">
        <v>53</v>
      </c>
      <c r="G73" s="26" t="s">
        <v>186</v>
      </c>
      <c r="H73" s="26" t="s">
        <v>187</v>
      </c>
      <c r="I73" s="26" t="s">
        <v>188</v>
      </c>
      <c r="J73" s="26" t="s">
        <v>189</v>
      </c>
      <c r="K73" s="26" t="s">
        <v>53</v>
      </c>
    </row>
    <row r="74" spans="1:17">
      <c r="A74" s="29" t="s">
        <v>102</v>
      </c>
      <c r="B74" s="31">
        <f>Tabla_consolidada_datos_IMCO_au!AP5</f>
        <v>19.838179494796062</v>
      </c>
      <c r="C74" s="31">
        <f>Tabla_consolidada_datos_IMCO_au!AT5</f>
        <v>13.641432829684449</v>
      </c>
      <c r="D74" s="31">
        <f>Tabla_consolidada_datos_IMCO_au!K5</f>
        <v>463899.8</v>
      </c>
      <c r="E74" s="31">
        <f>Tabla_consolidada_datos_IMCO_au!Q5</f>
        <v>151772.4</v>
      </c>
      <c r="F74" s="63">
        <f t="shared" ref="F74:F105" si="4">B74*(D74/SUM(D74:E74))+C74*(E74/SUM(D74:E74))</f>
        <v>18.310588816581284</v>
      </c>
      <c r="G74" s="31">
        <f>Tabla_consolidada_datos_IMCO_TP!AP5</f>
        <v>35.029342397685888</v>
      </c>
      <c r="H74" s="31">
        <f>Tabla_consolidada_datos_IMCO_TP!AT5</f>
        <v>23.829374771034303</v>
      </c>
      <c r="I74" s="31">
        <f>Tabla_consolidada_datos_IMCO_TP!K5</f>
        <v>515925.80000000005</v>
      </c>
      <c r="J74" s="31">
        <f>Tabla_consolidada_datos_IMCO_TP!Q5</f>
        <v>42582.8</v>
      </c>
      <c r="K74" s="63">
        <f t="shared" ref="K74:K105" si="5">G74*(I74/SUM(I74:J74))+H74*(J74/SUM(I74:J74))</f>
        <v>34.175414666846684</v>
      </c>
      <c r="L74" s="64"/>
    </row>
    <row r="75" spans="1:17">
      <c r="A75" s="29" t="s">
        <v>104</v>
      </c>
      <c r="B75" s="31">
        <f>Tabla_consolidada_datos_IMCO_au!AP6</f>
        <v>27.039884594194923</v>
      </c>
      <c r="C75" s="31">
        <f>Tabla_consolidada_datos_IMCO_au!AT6</f>
        <v>16.017593491144773</v>
      </c>
      <c r="D75" s="31">
        <f>Tabla_consolidada_datos_IMCO_au!K6</f>
        <v>896662</v>
      </c>
      <c r="E75" s="31">
        <f>Tabla_consolidada_datos_IMCO_au!Q6</f>
        <v>300071.2</v>
      </c>
      <c r="F75" s="31">
        <f t="shared" si="4"/>
        <v>24.276133978734784</v>
      </c>
      <c r="G75" s="31">
        <f>Tabla_consolidada_datos_IMCO_TP!AP6</f>
        <v>36.236740054555199</v>
      </c>
      <c r="H75" s="31">
        <f>Tabla_consolidada_datos_IMCO_TP!AT6</f>
        <v>22.509838011160173</v>
      </c>
      <c r="I75" s="31">
        <f>Tabla_consolidada_datos_IMCO_TP!K6</f>
        <v>1003680.6</v>
      </c>
      <c r="J75" s="31">
        <f>Tabla_consolidada_datos_IMCO_TP!Q6</f>
        <v>124872.8</v>
      </c>
      <c r="K75" s="31">
        <f t="shared" si="5"/>
        <v>34.717878214712741</v>
      </c>
      <c r="L75" s="64"/>
    </row>
    <row r="76" spans="1:17">
      <c r="A76" s="29" t="s">
        <v>106</v>
      </c>
      <c r="B76" s="31">
        <f>Tabla_consolidada_datos_IMCO_au!AP7</f>
        <v>18.111360073254996</v>
      </c>
      <c r="C76" s="31">
        <f>Tabla_consolidada_datos_IMCO_au!AT7</f>
        <v>12.455368212248954</v>
      </c>
      <c r="D76" s="31">
        <f>Tabla_consolidada_datos_IMCO_au!K7</f>
        <v>187400.2</v>
      </c>
      <c r="E76" s="31">
        <f>Tabla_consolidada_datos_IMCO_au!Q7</f>
        <v>62914.8</v>
      </c>
      <c r="F76" s="31">
        <f t="shared" si="4"/>
        <v>16.689768891197097</v>
      </c>
      <c r="G76" s="31">
        <f>Tabla_consolidada_datos_IMCO_TP!AP7</f>
        <v>31.855990344301883</v>
      </c>
      <c r="H76" s="31">
        <f>Tabla_consolidada_datos_IMCO_TP!AT7</f>
        <v>22.414333706606953</v>
      </c>
      <c r="I76" s="31">
        <f>Tabla_consolidada_datos_IMCO_TP!K7</f>
        <v>102323</v>
      </c>
      <c r="J76" s="31">
        <f>Tabla_consolidada_datos_IMCO_TP!Q7</f>
        <v>11609</v>
      </c>
      <c r="K76" s="31">
        <f t="shared" si="5"/>
        <v>30.893941122775001</v>
      </c>
      <c r="L76" s="64"/>
    </row>
    <row r="77" spans="1:17">
      <c r="A77" s="29" t="s">
        <v>107</v>
      </c>
      <c r="B77" s="31">
        <f>Tabla_consolidada_datos_IMCO_au!AP8</f>
        <v>20.130433390948074</v>
      </c>
      <c r="C77" s="31">
        <f>Tabla_consolidada_datos_IMCO_au!AT8</f>
        <v>15.535602964604832</v>
      </c>
      <c r="D77" s="31">
        <f>Tabla_consolidada_datos_IMCO_au!K8</f>
        <v>121843.8</v>
      </c>
      <c r="E77" s="31">
        <f>Tabla_consolidada_datos_IMCO_au!Q8</f>
        <v>37536.200000000004</v>
      </c>
      <c r="F77" s="31">
        <f t="shared" si="4"/>
        <v>19.048287112561166</v>
      </c>
      <c r="G77" s="31">
        <f>Tabla_consolidada_datos_IMCO_TP!AP8</f>
        <v>36.065856573705183</v>
      </c>
      <c r="H77" s="31">
        <f>Tabla_consolidada_datos_IMCO_TP!AT8</f>
        <v>27.922368053616335</v>
      </c>
      <c r="I77" s="31">
        <f>Tabla_consolidada_datos_IMCO_TP!K8</f>
        <v>163150</v>
      </c>
      <c r="J77" s="31">
        <f>Tabla_consolidada_datos_IMCO_TP!Q8</f>
        <v>27931.8</v>
      </c>
      <c r="K77" s="31">
        <f t="shared" si="5"/>
        <v>34.875464329936193</v>
      </c>
      <c r="L77" s="64"/>
    </row>
    <row r="78" spans="1:17">
      <c r="A78" s="29" t="s">
        <v>109</v>
      </c>
      <c r="B78" s="31">
        <f>Tabla_consolidada_datos_IMCO_au!AP9</f>
        <v>38.54659448120195</v>
      </c>
      <c r="C78" s="31">
        <f>Tabla_consolidada_datos_IMCO_au!AT9</f>
        <v>19.667841972053395</v>
      </c>
      <c r="D78" s="31">
        <f>Tabla_consolidada_datos_IMCO_au!K9</f>
        <v>4893210.4000000004</v>
      </c>
      <c r="E78" s="31">
        <f>Tabla_consolidada_datos_IMCO_au!Q9</f>
        <v>1057058.6000000001</v>
      </c>
      <c r="F78" s="31">
        <f t="shared" si="4"/>
        <v>35.192805316868871</v>
      </c>
      <c r="G78" s="31">
        <f>Tabla_consolidada_datos_IMCO_TP!AP9</f>
        <v>47.771064564611834</v>
      </c>
      <c r="H78" s="31">
        <f>Tabla_consolidada_datos_IMCO_TP!AT9</f>
        <v>25.100240169339759</v>
      </c>
      <c r="I78" s="31">
        <f>Tabla_consolidada_datos_IMCO_TP!K9</f>
        <v>13379137.200000001</v>
      </c>
      <c r="J78" s="31">
        <f>Tabla_consolidada_datos_IMCO_TP!Q9</f>
        <v>1660661.6</v>
      </c>
      <c r="K78" s="31">
        <f t="shared" si="5"/>
        <v>45.267801853838634</v>
      </c>
      <c r="L78" s="64"/>
    </row>
    <row r="79" spans="1:17">
      <c r="A79" s="29" t="s">
        <v>111</v>
      </c>
      <c r="B79" s="31">
        <f>Tabla_consolidada_datos_IMCO_au!AP10</f>
        <v>22.629079564477536</v>
      </c>
      <c r="C79" s="31">
        <f>Tabla_consolidada_datos_IMCO_au!AT10</f>
        <v>14.904503105590058</v>
      </c>
      <c r="D79" s="31">
        <f>Tabla_consolidada_datos_IMCO_au!K10</f>
        <v>187930.6</v>
      </c>
      <c r="E79" s="31">
        <f>Tabla_consolidada_datos_IMCO_au!Q10</f>
        <v>58604</v>
      </c>
      <c r="F79" s="31">
        <f t="shared" si="4"/>
        <v>20.792862340620758</v>
      </c>
      <c r="G79" s="31">
        <f>Tabla_consolidada_datos_IMCO_TP!AP10</f>
        <v>34.391054871561018</v>
      </c>
      <c r="H79" s="31">
        <f>Tabla_consolidada_datos_IMCO_TP!AT10</f>
        <v>23.485773358275079</v>
      </c>
      <c r="I79" s="31">
        <f>Tabla_consolidada_datos_IMCO_TP!K10</f>
        <v>513162</v>
      </c>
      <c r="J79" s="31">
        <f>Tabla_consolidada_datos_IMCO_TP!Q10</f>
        <v>79224.600000000006</v>
      </c>
      <c r="K79" s="31">
        <f t="shared" si="5"/>
        <v>32.932604316167847</v>
      </c>
      <c r="L79" s="64"/>
    </row>
    <row r="80" spans="1:17">
      <c r="A80" s="29" t="s">
        <v>113</v>
      </c>
      <c r="B80" s="31">
        <f>Tabla_consolidada_datos_IMCO_au!AP11</f>
        <v>25.022609169714748</v>
      </c>
      <c r="C80" s="31">
        <f>Tabla_consolidada_datos_IMCO_au!AT11</f>
        <v>14.569888375583314</v>
      </c>
      <c r="D80" s="31">
        <f>Tabla_consolidada_datos_IMCO_au!K11</f>
        <v>672448.4</v>
      </c>
      <c r="E80" s="31">
        <f>Tabla_consolidada_datos_IMCO_au!Q11</f>
        <v>221743.6</v>
      </c>
      <c r="F80" s="31">
        <f t="shared" si="4"/>
        <v>22.430521632937904</v>
      </c>
      <c r="G80" s="31">
        <f>Tabla_consolidada_datos_IMCO_TP!AP11</f>
        <v>37.64357889352226</v>
      </c>
      <c r="H80" s="31">
        <f>Tabla_consolidada_datos_IMCO_TP!AT11</f>
        <v>24.676628971459365</v>
      </c>
      <c r="I80" s="31">
        <f>Tabla_consolidada_datos_IMCO_TP!K11</f>
        <v>803067.20000000007</v>
      </c>
      <c r="J80" s="31">
        <f>Tabla_consolidada_datos_IMCO_TP!Q11</f>
        <v>72423</v>
      </c>
      <c r="K80" s="31">
        <f t="shared" si="5"/>
        <v>36.570916499122454</v>
      </c>
      <c r="L80" s="64"/>
    </row>
    <row r="81" spans="1:12">
      <c r="A81" s="29" t="s">
        <v>115</v>
      </c>
      <c r="B81" s="31">
        <f>Tabla_consolidada_datos_IMCO_au!AP12</f>
        <v>19.638265319668623</v>
      </c>
      <c r="C81" s="31">
        <f>Tabla_consolidada_datos_IMCO_au!AT12</f>
        <v>12.736448256981202</v>
      </c>
      <c r="D81" s="31">
        <f>Tabla_consolidada_datos_IMCO_au!K12</f>
        <v>391705.60000000003</v>
      </c>
      <c r="E81" s="31">
        <f>Tabla_consolidada_datos_IMCO_au!Q12</f>
        <v>142454</v>
      </c>
      <c r="F81" s="31">
        <f t="shared" si="4"/>
        <v>17.797632954644996</v>
      </c>
      <c r="G81" s="31">
        <f>Tabla_consolidada_datos_IMCO_TP!AP12</f>
        <v>36.939400337837881</v>
      </c>
      <c r="H81" s="31">
        <f>Tabla_consolidada_datos_IMCO_TP!AT12</f>
        <v>23.157644501799908</v>
      </c>
      <c r="I81" s="31">
        <f>Tabla_consolidada_datos_IMCO_TP!K12</f>
        <v>535641.59999999998</v>
      </c>
      <c r="J81" s="31">
        <f>Tabla_consolidada_datos_IMCO_TP!Q12</f>
        <v>76559.600000000006</v>
      </c>
      <c r="K81" s="31">
        <f t="shared" si="5"/>
        <v>35.215905326549546</v>
      </c>
      <c r="L81" s="64"/>
    </row>
    <row r="82" spans="1:12">
      <c r="A82" s="29" t="s">
        <v>117</v>
      </c>
      <c r="B82" s="31">
        <f>Tabla_consolidada_datos_IMCO_au!AP13</f>
        <v>17.557407958047257</v>
      </c>
      <c r="C82" s="31">
        <f>Tabla_consolidada_datos_IMCO_au!AT13</f>
        <v>11.773755008586154</v>
      </c>
      <c r="D82" s="31">
        <f>Tabla_consolidada_datos_IMCO_au!K13</f>
        <v>192368.80000000002</v>
      </c>
      <c r="E82" s="31">
        <f>Tabla_consolidada_datos_IMCO_au!Q13</f>
        <v>54506.400000000001</v>
      </c>
      <c r="F82" s="31">
        <f t="shared" si="4"/>
        <v>16.280462760131442</v>
      </c>
      <c r="G82" s="31">
        <f>Tabla_consolidada_datos_IMCO_TP!AP13</f>
        <v>29.927695004382112</v>
      </c>
      <c r="H82" s="31">
        <f>Tabla_consolidada_datos_IMCO_TP!AT13</f>
        <v>19.785660941000753</v>
      </c>
      <c r="I82" s="31">
        <f>Tabla_consolidada_datos_IMCO_TP!K13</f>
        <v>172062.80000000002</v>
      </c>
      <c r="J82" s="31">
        <f>Tabla_consolidada_datos_IMCO_TP!Q13</f>
        <v>17407</v>
      </c>
      <c r="K82" s="31">
        <f t="shared" si="5"/>
        <v>28.995924416450528</v>
      </c>
      <c r="L82" s="64"/>
    </row>
    <row r="83" spans="1:12">
      <c r="A83" s="29" t="s">
        <v>118</v>
      </c>
      <c r="B83" s="31">
        <f>Tabla_consolidada_datos_IMCO_au!AP14</f>
        <v>18.446154085506251</v>
      </c>
      <c r="C83" s="31">
        <f>Tabla_consolidada_datos_IMCO_au!AT14</f>
        <v>12.631024050362139</v>
      </c>
      <c r="D83" s="31">
        <f>Tabla_consolidada_datos_IMCO_au!K14</f>
        <v>250676.4</v>
      </c>
      <c r="E83" s="31">
        <f>Tabla_consolidada_datos_IMCO_au!Q14</f>
        <v>85079.8</v>
      </c>
      <c r="F83" s="31">
        <f t="shared" si="4"/>
        <v>16.972614355297086</v>
      </c>
      <c r="G83" s="31">
        <f>Tabla_consolidada_datos_IMCO_TP!AP14</f>
        <v>28.306020903750863</v>
      </c>
      <c r="H83" s="31">
        <f>Tabla_consolidada_datos_IMCO_TP!AT14</f>
        <v>20.803803833412218</v>
      </c>
      <c r="I83" s="31">
        <f>Tabla_consolidada_datos_IMCO_TP!K14</f>
        <v>316919.2</v>
      </c>
      <c r="J83" s="31">
        <f>Tabla_consolidada_datos_IMCO_TP!Q14</f>
        <v>43950.400000000001</v>
      </c>
      <c r="K83" s="31">
        <f t="shared" si="5"/>
        <v>27.392323986282026</v>
      </c>
      <c r="L83" s="64"/>
    </row>
    <row r="84" spans="1:12">
      <c r="A84" s="29" t="s">
        <v>120</v>
      </c>
      <c r="B84" s="31">
        <f>Tabla_consolidada_datos_IMCO_au!AP15</f>
        <v>30.476304780193413</v>
      </c>
      <c r="C84" s="31">
        <f>Tabla_consolidada_datos_IMCO_au!AT15</f>
        <v>17.478325977301363</v>
      </c>
      <c r="D84" s="31">
        <f>Tabla_consolidada_datos_IMCO_au!K15</f>
        <v>530748.4</v>
      </c>
      <c r="E84" s="31">
        <f>Tabla_consolidada_datos_IMCO_au!Q15</f>
        <v>148449.60000000001</v>
      </c>
      <c r="F84" s="31">
        <f t="shared" si="4"/>
        <v>27.63538835508939</v>
      </c>
      <c r="G84" s="31">
        <f>Tabla_consolidada_datos_IMCO_TP!AP15</f>
        <v>41.663607851995337</v>
      </c>
      <c r="H84" s="31">
        <f>Tabla_consolidada_datos_IMCO_TP!AT15</f>
        <v>23.291311356856596</v>
      </c>
      <c r="I84" s="31">
        <f>Tabla_consolidada_datos_IMCO_TP!K15</f>
        <v>1197086.8</v>
      </c>
      <c r="J84" s="31">
        <f>Tabla_consolidada_datos_IMCO_TP!Q15</f>
        <v>172572.4</v>
      </c>
      <c r="K84" s="31">
        <f t="shared" si="5"/>
        <v>39.348760991055272</v>
      </c>
      <c r="L84" s="64"/>
    </row>
    <row r="85" spans="1:12">
      <c r="A85" s="29" t="s">
        <v>122</v>
      </c>
      <c r="B85" s="31">
        <f>Tabla_consolidada_datos_IMCO_au!AP16</f>
        <v>23.588394151815969</v>
      </c>
      <c r="C85" s="31">
        <f>Tabla_consolidada_datos_IMCO_au!AT16</f>
        <v>15.967795051936818</v>
      </c>
      <c r="D85" s="31">
        <f>Tabla_consolidada_datos_IMCO_au!K16</f>
        <v>606054.80000000005</v>
      </c>
      <c r="E85" s="31">
        <f>Tabla_consolidada_datos_IMCO_au!Q16</f>
        <v>189480.2</v>
      </c>
      <c r="F85" s="31">
        <f t="shared" si="4"/>
        <v>21.77332298390391</v>
      </c>
      <c r="G85" s="31">
        <f>Tabla_consolidada_datos_IMCO_TP!AP16</f>
        <v>40.913669848940394</v>
      </c>
      <c r="H85" s="31">
        <f>Tabla_consolidada_datos_IMCO_TP!AT16</f>
        <v>30.731032221805915</v>
      </c>
      <c r="I85" s="31">
        <f>Tabla_consolidada_datos_IMCO_TP!K16</f>
        <v>858694.20000000007</v>
      </c>
      <c r="J85" s="31">
        <f>Tabla_consolidada_datos_IMCO_TP!Q16</f>
        <v>138788</v>
      </c>
      <c r="K85" s="31">
        <f t="shared" si="5"/>
        <v>39.496874731198204</v>
      </c>
      <c r="L85" s="64"/>
    </row>
    <row r="86" spans="1:12">
      <c r="A86" s="29" t="s">
        <v>124</v>
      </c>
      <c r="B86" s="31">
        <f>Tabla_consolidada_datos_IMCO_au!AP17</f>
        <v>27.0226103729104</v>
      </c>
      <c r="C86" s="31">
        <f>Tabla_consolidada_datos_IMCO_au!AT17</f>
        <v>15.407255843235999</v>
      </c>
      <c r="D86" s="31">
        <f>Tabla_consolidada_datos_IMCO_au!K17</f>
        <v>109184.40000000001</v>
      </c>
      <c r="E86" s="31">
        <f>Tabla_consolidada_datos_IMCO_au!Q17</f>
        <v>33038.200000000004</v>
      </c>
      <c r="F86" s="31">
        <f t="shared" si="4"/>
        <v>24.324372497760539</v>
      </c>
      <c r="G86" s="31">
        <f>Tabla_consolidada_datos_IMCO_TP!AP17</f>
        <v>40.377895871421956</v>
      </c>
      <c r="H86" s="31">
        <f>Tabla_consolidada_datos_IMCO_TP!AT17</f>
        <v>21.528327645051181</v>
      </c>
      <c r="I86" s="31">
        <f>Tabla_consolidada_datos_IMCO_TP!K17</f>
        <v>571693.20000000007</v>
      </c>
      <c r="J86" s="31">
        <f>Tabla_consolidada_datos_IMCO_TP!Q17</f>
        <v>76180</v>
      </c>
      <c r="K86" s="31">
        <f t="shared" si="5"/>
        <v>38.161474344053758</v>
      </c>
      <c r="L86" s="64"/>
    </row>
    <row r="87" spans="1:12">
      <c r="A87" s="29" t="s">
        <v>126</v>
      </c>
      <c r="B87" s="31">
        <f>Tabla_consolidada_datos_IMCO_au!AP18</f>
        <v>23.173083461397233</v>
      </c>
      <c r="C87" s="31">
        <f>Tabla_consolidada_datos_IMCO_au!AT18</f>
        <v>14.433268215636549</v>
      </c>
      <c r="D87" s="31">
        <f>Tabla_consolidada_datos_IMCO_au!K18</f>
        <v>191180.6</v>
      </c>
      <c r="E87" s="31">
        <f>Tabla_consolidada_datos_IMCO_au!Q18</f>
        <v>62553.4</v>
      </c>
      <c r="F87" s="31">
        <f t="shared" si="4"/>
        <v>21.018444512757455</v>
      </c>
      <c r="G87" s="31">
        <f>Tabla_consolidada_datos_IMCO_TP!AP18</f>
        <v>32.462534650034634</v>
      </c>
      <c r="H87" s="31">
        <f>Tabla_consolidada_datos_IMCO_TP!AT18</f>
        <v>22.033414011025965</v>
      </c>
      <c r="I87" s="31">
        <f>Tabla_consolidada_datos_IMCO_TP!K18</f>
        <v>360172.79999999999</v>
      </c>
      <c r="J87" s="31">
        <f>Tabla_consolidada_datos_IMCO_TP!Q18</f>
        <v>58008.6</v>
      </c>
      <c r="K87" s="31">
        <f t="shared" si="5"/>
        <v>31.015845037584157</v>
      </c>
      <c r="L87" s="64"/>
    </row>
    <row r="88" spans="1:12">
      <c r="A88" s="29" t="s">
        <v>128</v>
      </c>
      <c r="B88" s="31">
        <f>Tabla_consolidada_datos_IMCO_au!AP19</f>
        <v>29.248526066741714</v>
      </c>
      <c r="C88" s="31">
        <f>Tabla_consolidada_datos_IMCO_au!AT19</f>
        <v>15.967319855463085</v>
      </c>
      <c r="D88" s="31">
        <f>Tabla_consolidada_datos_IMCO_au!K19</f>
        <v>1764869.6</v>
      </c>
      <c r="E88" s="31">
        <f>Tabla_consolidada_datos_IMCO_au!Q19</f>
        <v>481371.8</v>
      </c>
      <c r="F88" s="31">
        <f t="shared" si="4"/>
        <v>26.40235016592608</v>
      </c>
      <c r="G88" s="31">
        <f>Tabla_consolidada_datos_IMCO_TP!AP19</f>
        <v>43.435345312984964</v>
      </c>
      <c r="H88" s="31">
        <f>Tabla_consolidada_datos_IMCO_TP!AT19</f>
        <v>25.201300801737478</v>
      </c>
      <c r="I88" s="31">
        <f>Tabla_consolidada_datos_IMCO_TP!K19</f>
        <v>2839826.6</v>
      </c>
      <c r="J88" s="31">
        <f>Tabla_consolidada_datos_IMCO_TP!Q19</f>
        <v>337591.8</v>
      </c>
      <c r="K88" s="31">
        <f t="shared" si="5"/>
        <v>41.498029186209799</v>
      </c>
      <c r="L88" s="64"/>
    </row>
    <row r="89" spans="1:12">
      <c r="A89" s="29" t="s">
        <v>130</v>
      </c>
      <c r="B89" s="31">
        <f>Tabla_consolidada_datos_IMCO_au!AP20</f>
        <v>26.079797367139637</v>
      </c>
      <c r="C89" s="31">
        <f>Tabla_consolidada_datos_IMCO_au!AT20</f>
        <v>18.094720325919418</v>
      </c>
      <c r="D89" s="31">
        <f>Tabla_consolidada_datos_IMCO_au!K20</f>
        <v>304353.40000000002</v>
      </c>
      <c r="E89" s="31">
        <f>Tabla_consolidada_datos_IMCO_au!Q20</f>
        <v>94452.800000000003</v>
      </c>
      <c r="F89" s="31">
        <f t="shared" si="4"/>
        <v>24.188620939193022</v>
      </c>
      <c r="G89" s="31">
        <f>Tabla_consolidada_datos_IMCO_TP!AP20</f>
        <v>36.604114777030944</v>
      </c>
      <c r="H89" s="31">
        <f>Tabla_consolidada_datos_IMCO_TP!AT20</f>
        <v>25.729317153038615</v>
      </c>
      <c r="I89" s="31">
        <f>Tabla_consolidada_datos_IMCO_TP!K20</f>
        <v>533423.80000000005</v>
      </c>
      <c r="J89" s="31">
        <f>Tabla_consolidada_datos_IMCO_TP!Q20</f>
        <v>80987.400000000009</v>
      </c>
      <c r="K89" s="31">
        <f t="shared" si="5"/>
        <v>35.170674785876294</v>
      </c>
      <c r="L89" s="64"/>
    </row>
    <row r="90" spans="1:12">
      <c r="A90" s="29" t="s">
        <v>132</v>
      </c>
      <c r="B90" s="31">
        <f>Tabla_consolidada_datos_IMCO_au!AP21</f>
        <v>26.039896206528212</v>
      </c>
      <c r="C90" s="31">
        <f>Tabla_consolidada_datos_IMCO_au!AT21</f>
        <v>14.920413230469098</v>
      </c>
      <c r="D90" s="31">
        <f>Tabla_consolidada_datos_IMCO_au!K21</f>
        <v>275046.2</v>
      </c>
      <c r="E90" s="31">
        <f>Tabla_consolidada_datos_IMCO_au!Q21</f>
        <v>87960.6</v>
      </c>
      <c r="F90" s="31">
        <f t="shared" si="4"/>
        <v>23.345521351115185</v>
      </c>
      <c r="G90" s="31">
        <f>Tabla_consolidada_datos_IMCO_TP!AP21</f>
        <v>39.903026020263511</v>
      </c>
      <c r="H90" s="31">
        <f>Tabla_consolidada_datos_IMCO_TP!AT21</f>
        <v>21.711563731931665</v>
      </c>
      <c r="I90" s="31">
        <f>Tabla_consolidada_datos_IMCO_TP!K21</f>
        <v>577649.80000000005</v>
      </c>
      <c r="J90" s="31">
        <f>Tabla_consolidada_datos_IMCO_TP!Q21</f>
        <v>96951.400000000009</v>
      </c>
      <c r="K90" s="31">
        <f t="shared" si="5"/>
        <v>37.288610663603933</v>
      </c>
      <c r="L90" s="64"/>
    </row>
    <row r="91" spans="1:12">
      <c r="A91" s="29" t="s">
        <v>134</v>
      </c>
      <c r="B91" s="31">
        <f>Tabla_consolidada_datos_IMCO_au!AP22</f>
        <v>19.531576716586599</v>
      </c>
      <c r="C91" s="31">
        <f>Tabla_consolidada_datos_IMCO_au!AT22</f>
        <v>14.1365818530965</v>
      </c>
      <c r="D91" s="31">
        <f>Tabla_consolidada_datos_IMCO_au!K22</f>
        <v>184028</v>
      </c>
      <c r="E91" s="31">
        <f>Tabla_consolidada_datos_IMCO_au!Q22</f>
        <v>54158</v>
      </c>
      <c r="F91" s="31">
        <f t="shared" si="4"/>
        <v>18.304879379980349</v>
      </c>
      <c r="G91" s="31">
        <f>Tabla_consolidada_datos_IMCO_TP!AP22</f>
        <v>30.412699058625627</v>
      </c>
      <c r="H91" s="31">
        <f>Tabla_consolidada_datos_IMCO_TP!AT22</f>
        <v>21.932966838091843</v>
      </c>
      <c r="I91" s="31">
        <f>Tabla_consolidada_datos_IMCO_TP!K22</f>
        <v>287515.8</v>
      </c>
      <c r="J91" s="31">
        <f>Tabla_consolidada_datos_IMCO_TP!Q22</f>
        <v>43984.200000000004</v>
      </c>
      <c r="K91" s="31">
        <f t="shared" si="5"/>
        <v>29.287588235294098</v>
      </c>
      <c r="L91" s="64"/>
    </row>
    <row r="92" spans="1:12">
      <c r="A92" s="29" t="s">
        <v>136</v>
      </c>
      <c r="B92" s="31">
        <f>Tabla_consolidada_datos_IMCO_au!AP23</f>
        <v>29.415999861119264</v>
      </c>
      <c r="C92" s="31">
        <f>Tabla_consolidada_datos_IMCO_au!AT23</f>
        <v>14.501032615048892</v>
      </c>
      <c r="D92" s="31">
        <f>Tabla_consolidada_datos_IMCO_au!K23</f>
        <v>1946994.4000000001</v>
      </c>
      <c r="E92" s="31">
        <f>Tabla_consolidada_datos_IMCO_au!Q23</f>
        <v>600514.20000000007</v>
      </c>
      <c r="F92" s="31">
        <f t="shared" si="4"/>
        <v>25.900153192809626</v>
      </c>
      <c r="G92" s="31">
        <f>Tabla_consolidada_datos_IMCO_TP!AP23</f>
        <v>44.182065651149699</v>
      </c>
      <c r="H92" s="31">
        <f>Tabla_consolidada_datos_IMCO_TP!AT23</f>
        <v>20.198890229442728</v>
      </c>
      <c r="I92" s="31">
        <f>Tabla_consolidada_datos_IMCO_TP!K23</f>
        <v>2426967.4</v>
      </c>
      <c r="J92" s="31">
        <f>Tabla_consolidada_datos_IMCO_TP!Q23</f>
        <v>249979.6</v>
      </c>
      <c r="K92" s="31">
        <f t="shared" si="5"/>
        <v>41.942460384908657</v>
      </c>
      <c r="L92" s="64"/>
    </row>
    <row r="93" spans="1:12">
      <c r="A93" s="29" t="s">
        <v>137</v>
      </c>
      <c r="B93" s="31">
        <f>Tabla_consolidada_datos_IMCO_au!AP24</f>
        <v>25.065903501097722</v>
      </c>
      <c r="C93" s="31">
        <f>Tabla_consolidada_datos_IMCO_au!AT24</f>
        <v>18.278819762122598</v>
      </c>
      <c r="D93" s="31">
        <f>Tabla_consolidada_datos_IMCO_au!K24</f>
        <v>157510.6</v>
      </c>
      <c r="E93" s="31">
        <f>Tabla_consolidada_datos_IMCO_au!Q24</f>
        <v>51152.4</v>
      </c>
      <c r="F93" s="31">
        <f t="shared" si="4"/>
        <v>23.40209332751855</v>
      </c>
      <c r="G93" s="31">
        <f>Tabla_consolidada_datos_IMCO_TP!AP24</f>
        <v>33.971607456652364</v>
      </c>
      <c r="H93" s="31">
        <f>Tabla_consolidada_datos_IMCO_TP!AT24</f>
        <v>23.521329232415066</v>
      </c>
      <c r="I93" s="31">
        <f>Tabla_consolidada_datos_IMCO_TP!K24</f>
        <v>423160.4</v>
      </c>
      <c r="J93" s="31">
        <f>Tabla_consolidada_datos_IMCO_TP!Q24</f>
        <v>58328.4</v>
      </c>
      <c r="K93" s="31">
        <f t="shared" si="5"/>
        <v>32.7056423742359</v>
      </c>
      <c r="L93" s="64"/>
    </row>
    <row r="94" spans="1:12">
      <c r="A94" t="s">
        <v>139</v>
      </c>
      <c r="B94" s="31">
        <f>Tabla_consolidada_datos_IMCO_au!AP25</f>
        <v>26.472013072499244</v>
      </c>
      <c r="C94" s="31">
        <f>Tabla_consolidada_datos_IMCO_au!AT25</f>
        <v>16.431859418049875</v>
      </c>
      <c r="D94" s="31">
        <f>Tabla_consolidada_datos_IMCO_au!K25</f>
        <v>675433.20000000007</v>
      </c>
      <c r="E94" s="31">
        <f>Tabla_consolidada_datos_IMCO_au!Q25</f>
        <v>193453</v>
      </c>
      <c r="F94" s="31">
        <f t="shared" si="4"/>
        <v>24.236625003366377</v>
      </c>
      <c r="G94" s="31">
        <f>Tabla_consolidada_datos_IMCO_TP!AP25</f>
        <v>40.246577408627189</v>
      </c>
      <c r="H94" s="31">
        <f>Tabla_consolidada_datos_IMCO_TP!AT25</f>
        <v>24.863766048502129</v>
      </c>
      <c r="I94" s="31">
        <f>Tabla_consolidada_datos_IMCO_TP!K25</f>
        <v>1775511.4000000001</v>
      </c>
      <c r="J94" s="31">
        <f>Tabla_consolidada_datos_IMCO_TP!Q25</f>
        <v>300729</v>
      </c>
      <c r="K94" s="31">
        <f t="shared" si="5"/>
        <v>38.018484034893085</v>
      </c>
      <c r="L94" s="64"/>
    </row>
    <row r="95" spans="1:12">
      <c r="A95" s="29" t="s">
        <v>141</v>
      </c>
      <c r="B95" s="31">
        <f>Tabla_consolidada_datos_IMCO_au!AP26</f>
        <v>22.659006810747051</v>
      </c>
      <c r="C95" s="31">
        <f>Tabla_consolidada_datos_IMCO_au!AT26</f>
        <v>14.946197143127424</v>
      </c>
      <c r="D95" s="31">
        <f>Tabla_consolidada_datos_IMCO_au!K26</f>
        <v>581786.4</v>
      </c>
      <c r="E95" s="31">
        <f>Tabla_consolidada_datos_IMCO_au!Q26</f>
        <v>164907.6</v>
      </c>
      <c r="F95" s="31">
        <f t="shared" si="4"/>
        <v>20.955630418886464</v>
      </c>
      <c r="G95" s="31">
        <f>Tabla_consolidada_datos_IMCO_TP!AP26</f>
        <v>38.266443141663963</v>
      </c>
      <c r="H95" s="31">
        <f>Tabla_consolidada_datos_IMCO_TP!AT26</f>
        <v>27.20586508197492</v>
      </c>
      <c r="I95" s="31">
        <f>Tabla_consolidada_datos_IMCO_TP!K26</f>
        <v>712254.4</v>
      </c>
      <c r="J95" s="31">
        <f>Tabla_consolidada_datos_IMCO_TP!Q26</f>
        <v>110692.40000000001</v>
      </c>
      <c r="K95" s="31">
        <f t="shared" si="5"/>
        <v>36.778714006786323</v>
      </c>
      <c r="L95" s="64"/>
    </row>
    <row r="96" spans="1:12">
      <c r="A96" s="29" t="s">
        <v>143</v>
      </c>
      <c r="B96" s="31">
        <f>Tabla_consolidada_datos_IMCO_au!AP27</f>
        <v>21.985713425163642</v>
      </c>
      <c r="C96" s="31">
        <f>Tabla_consolidada_datos_IMCO_au!AT27</f>
        <v>12.579411238367927</v>
      </c>
      <c r="D96" s="31">
        <f>Tabla_consolidada_datos_IMCO_au!K27</f>
        <v>258970.40000000002</v>
      </c>
      <c r="E96" s="31">
        <f>Tabla_consolidada_datos_IMCO_au!Q27</f>
        <v>87172.800000000003</v>
      </c>
      <c r="F96" s="31">
        <f t="shared" si="4"/>
        <v>19.616827659766241</v>
      </c>
      <c r="G96" s="31">
        <f>Tabla_consolidada_datos_IMCO_TP!AP27</f>
        <v>39.833632307105887</v>
      </c>
      <c r="H96" s="31">
        <f>Tabla_consolidada_datos_IMCO_TP!AT27</f>
        <v>22.308269323091682</v>
      </c>
      <c r="I96" s="31">
        <f>Tabla_consolidada_datos_IMCO_TP!K27</f>
        <v>579761</v>
      </c>
      <c r="J96" s="31">
        <f>Tabla_consolidada_datos_IMCO_TP!Q27</f>
        <v>64989.600000000006</v>
      </c>
      <c r="K96" s="31">
        <f t="shared" si="5"/>
        <v>38.067109980200122</v>
      </c>
      <c r="L96" s="64"/>
    </row>
    <row r="97" spans="1:12">
      <c r="A97" s="29" t="s">
        <v>145</v>
      </c>
      <c r="B97" s="31">
        <f>Tabla_consolidada_datos_IMCO_au!AP28</f>
        <v>20.322542195098709</v>
      </c>
      <c r="C97" s="31">
        <f>Tabla_consolidada_datos_IMCO_au!AT28</f>
        <v>13.145693585276389</v>
      </c>
      <c r="D97" s="31">
        <f>Tabla_consolidada_datos_IMCO_au!K28</f>
        <v>490791.60000000003</v>
      </c>
      <c r="E97" s="31">
        <f>Tabla_consolidada_datos_IMCO_au!Q28</f>
        <v>169382.2</v>
      </c>
      <c r="F97" s="31">
        <f t="shared" si="4"/>
        <v>18.481162839240227</v>
      </c>
      <c r="G97" s="31">
        <f>Tabla_consolidada_datos_IMCO_TP!AP28</f>
        <v>37.126898047722342</v>
      </c>
      <c r="H97" s="31">
        <f>Tabla_consolidada_datos_IMCO_TP!AT28</f>
        <v>25.32018549395584</v>
      </c>
      <c r="I97" s="31">
        <f>Tabla_consolidada_datos_IMCO_TP!K28</f>
        <v>611286</v>
      </c>
      <c r="J97" s="31">
        <f>Tabla_consolidada_datos_IMCO_TP!Q28</f>
        <v>74848.800000000003</v>
      </c>
      <c r="K97" s="31">
        <f t="shared" si="5"/>
        <v>35.838932087397403</v>
      </c>
      <c r="L97" s="64"/>
    </row>
    <row r="98" spans="1:12">
      <c r="A98" s="29" t="s">
        <v>147</v>
      </c>
      <c r="B98" s="31">
        <f>Tabla_consolidada_datos_IMCO_au!AP29</f>
        <v>20.922767609539683</v>
      </c>
      <c r="C98" s="31">
        <f>Tabla_consolidada_datos_IMCO_au!AT29</f>
        <v>12.505247105893154</v>
      </c>
      <c r="D98" s="31">
        <f>Tabla_consolidada_datos_IMCO_au!K29</f>
        <v>450028.79999999999</v>
      </c>
      <c r="E98" s="31">
        <f>Tabla_consolidada_datos_IMCO_au!Q29</f>
        <v>158563.6</v>
      </c>
      <c r="F98" s="31">
        <f t="shared" si="4"/>
        <v>18.72965387014365</v>
      </c>
      <c r="G98" s="31">
        <f>Tabla_consolidada_datos_IMCO_TP!AP29</f>
        <v>33.12915332631853</v>
      </c>
      <c r="H98" s="31">
        <f>Tabla_consolidada_datos_IMCO_TP!AT29</f>
        <v>20.313273132112801</v>
      </c>
      <c r="I98" s="31">
        <f>Tabla_consolidada_datos_IMCO_TP!K29</f>
        <v>462069.4</v>
      </c>
      <c r="J98" s="31">
        <f>Tabla_consolidada_datos_IMCO_TP!Q29</f>
        <v>63055.200000000004</v>
      </c>
      <c r="K98" s="31">
        <f t="shared" si="5"/>
        <v>31.590265434146499</v>
      </c>
      <c r="L98" s="64"/>
    </row>
    <row r="99" spans="1:12">
      <c r="A99" s="29" t="s">
        <v>149</v>
      </c>
      <c r="B99" s="31">
        <f>Tabla_consolidada_datos_IMCO_au!AP30</f>
        <v>17.705353752689547</v>
      </c>
      <c r="C99" s="31">
        <f>Tabla_consolidada_datos_IMCO_au!AT30</f>
        <v>11.902116915905996</v>
      </c>
      <c r="D99" s="31">
        <f>Tabla_consolidada_datos_IMCO_au!K30</f>
        <v>554650.20000000007</v>
      </c>
      <c r="E99" s="31">
        <f>Tabla_consolidada_datos_IMCO_au!Q30</f>
        <v>200811</v>
      </c>
      <c r="F99" s="31">
        <f t="shared" si="4"/>
        <v>16.162781093191825</v>
      </c>
      <c r="G99" s="31">
        <f>Tabla_consolidada_datos_IMCO_TP!AP30</f>
        <v>34.568461436697987</v>
      </c>
      <c r="H99" s="31">
        <f>Tabla_consolidada_datos_IMCO_TP!AT30</f>
        <v>27.940947018519775</v>
      </c>
      <c r="I99" s="31">
        <f>Tabla_consolidada_datos_IMCO_TP!K30</f>
        <v>393068</v>
      </c>
      <c r="J99" s="31">
        <f>Tabla_consolidada_datos_IMCO_TP!Q30</f>
        <v>38326.6</v>
      </c>
      <c r="K99" s="31">
        <f t="shared" si="5"/>
        <v>33.979649953893734</v>
      </c>
      <c r="L99" s="64"/>
    </row>
    <row r="100" spans="1:12">
      <c r="A100" s="29" t="s">
        <v>151</v>
      </c>
      <c r="B100" s="31">
        <f>Tabla_consolidada_datos_IMCO_au!AP31</f>
        <v>28.53049016892825</v>
      </c>
      <c r="C100" s="31">
        <f>Tabla_consolidada_datos_IMCO_au!AT31</f>
        <v>17.752092935753932</v>
      </c>
      <c r="D100" s="31">
        <f>Tabla_consolidada_datos_IMCO_au!K31</f>
        <v>234715</v>
      </c>
      <c r="E100" s="31">
        <f>Tabla_consolidada_datos_IMCO_au!Q31</f>
        <v>82921.8</v>
      </c>
      <c r="F100" s="31">
        <f t="shared" si="4"/>
        <v>25.716697498526607</v>
      </c>
      <c r="G100" s="31">
        <f>Tabla_consolidada_datos_IMCO_TP!AP31</f>
        <v>35.679799930219318</v>
      </c>
      <c r="H100" s="31">
        <f>Tabla_consolidada_datos_IMCO_TP!AT31</f>
        <v>21.925361451330701</v>
      </c>
      <c r="I100" s="31">
        <f>Tabla_consolidada_datos_IMCO_TP!K31</f>
        <v>543990.20000000007</v>
      </c>
      <c r="J100" s="31">
        <f>Tabla_consolidada_datos_IMCO_TP!Q31</f>
        <v>112933.6</v>
      </c>
      <c r="K100" s="31">
        <f t="shared" si="5"/>
        <v>33.315236105009433</v>
      </c>
      <c r="L100" s="64"/>
    </row>
    <row r="101" spans="1:12">
      <c r="A101" s="29" t="s">
        <v>153</v>
      </c>
      <c r="B101" s="31">
        <f>Tabla_consolidada_datos_IMCO_au!AP32</f>
        <v>16.961781073730862</v>
      </c>
      <c r="C101" s="31">
        <f>Tabla_consolidada_datos_IMCO_au!AT32</f>
        <v>11.613943141542865</v>
      </c>
      <c r="D101" s="31">
        <f>Tabla_consolidada_datos_IMCO_au!K32</f>
        <v>206502.39999999999</v>
      </c>
      <c r="E101" s="31">
        <f>Tabla_consolidada_datos_IMCO_au!Q32</f>
        <v>68957.2</v>
      </c>
      <c r="F101" s="31">
        <f t="shared" si="4"/>
        <v>15.62302965661752</v>
      </c>
      <c r="G101" s="31">
        <f>Tabla_consolidada_datos_IMCO_TP!AP32</f>
        <v>30.773513791331148</v>
      </c>
      <c r="H101" s="31">
        <f>Tabla_consolidada_datos_IMCO_TP!AT32</f>
        <v>21.71576618537495</v>
      </c>
      <c r="I101" s="31">
        <f>Tabla_consolidada_datos_IMCO_TP!K32</f>
        <v>136585.80000000002</v>
      </c>
      <c r="J101" s="31">
        <f>Tabla_consolidada_datos_IMCO_TP!Q32</f>
        <v>22328.799999999999</v>
      </c>
      <c r="K101" s="31">
        <f t="shared" si="5"/>
        <v>29.500826229937328</v>
      </c>
      <c r="L101" s="64"/>
    </row>
    <row r="102" spans="1:12">
      <c r="A102" s="29" t="s">
        <v>155</v>
      </c>
      <c r="B102" s="31">
        <f>Tabla_consolidada_datos_IMCO_au!AP33</f>
        <v>23.591031032482576</v>
      </c>
      <c r="C102" s="31">
        <f>Tabla_consolidada_datos_IMCO_au!AT33</f>
        <v>12.464162948877336</v>
      </c>
      <c r="D102" s="31">
        <f>Tabla_consolidada_datos_IMCO_au!K33</f>
        <v>107577.60000000001</v>
      </c>
      <c r="E102" s="31">
        <f>Tabla_consolidada_datos_IMCO_au!Q33</f>
        <v>35549.800000000003</v>
      </c>
      <c r="F102" s="31">
        <f t="shared" si="4"/>
        <v>20.827353812058323</v>
      </c>
      <c r="G102" s="31">
        <f>Tabla_consolidada_datos_IMCO_TP!AP33</f>
        <v>34.522037719524469</v>
      </c>
      <c r="H102" s="31">
        <f>Tabla_consolidada_datos_IMCO_TP!AT33</f>
        <v>19.470276821023081</v>
      </c>
      <c r="I102" s="31">
        <f>Tabla_consolidada_datos_IMCO_TP!K33</f>
        <v>312527.8</v>
      </c>
      <c r="J102" s="31">
        <f>Tabla_consolidada_datos_IMCO_TP!Q33</f>
        <v>61144.200000000004</v>
      </c>
      <c r="K102" s="31">
        <f t="shared" si="5"/>
        <v>32.059107987753961</v>
      </c>
      <c r="L102" s="64"/>
    </row>
    <row r="103" spans="1:12">
      <c r="A103" s="29" t="s">
        <v>157</v>
      </c>
      <c r="B103" s="31">
        <f>Tabla_consolidada_datos_IMCO_au!AP34</f>
        <v>24.379563009205388</v>
      </c>
      <c r="C103" s="31">
        <f>Tabla_consolidada_datos_IMCO_au!AT34</f>
        <v>16.486228270494479</v>
      </c>
      <c r="D103" s="31">
        <f>Tabla_consolidada_datos_IMCO_au!K34</f>
        <v>196580.80000000002</v>
      </c>
      <c r="E103" s="31">
        <f>Tabla_consolidada_datos_IMCO_au!Q34</f>
        <v>55788.200000000004</v>
      </c>
      <c r="F103" s="31">
        <f t="shared" si="4"/>
        <v>22.634677793231351</v>
      </c>
      <c r="G103" s="31">
        <f>Tabla_consolidada_datos_IMCO_TP!AP34</f>
        <v>35.041948851251341</v>
      </c>
      <c r="H103" s="31">
        <f>Tabla_consolidada_datos_IMCO_TP!AT34</f>
        <v>24.825799313583847</v>
      </c>
      <c r="I103" s="31">
        <f>Tabla_consolidada_datos_IMCO_TP!K34</f>
        <v>446102.8</v>
      </c>
      <c r="J103" s="31">
        <f>Tabla_consolidada_datos_IMCO_TP!Q34</f>
        <v>57574.400000000001</v>
      </c>
      <c r="K103" s="31">
        <f t="shared" si="5"/>
        <v>33.87415987858892</v>
      </c>
      <c r="L103" s="64"/>
    </row>
    <row r="104" spans="1:12">
      <c r="A104" s="29" t="s">
        <v>159</v>
      </c>
      <c r="B104" s="31">
        <f>Tabla_consolidada_datos_IMCO_au!AP35</f>
        <v>22.055061011103913</v>
      </c>
      <c r="C104" s="31">
        <f>Tabla_consolidada_datos_IMCO_au!AT35</f>
        <v>13.626264274061997</v>
      </c>
      <c r="D104" s="31">
        <f>Tabla_consolidada_datos_IMCO_au!K35</f>
        <v>473454.8</v>
      </c>
      <c r="E104" s="31">
        <f>Tabla_consolidada_datos_IMCO_au!Q35</f>
        <v>159380</v>
      </c>
      <c r="F104" s="31">
        <f t="shared" si="4"/>
        <v>19.932261152515633</v>
      </c>
      <c r="G104" s="31">
        <f>Tabla_consolidada_datos_IMCO_TP!AP35</f>
        <v>41.866828342471543</v>
      </c>
      <c r="H104" s="31">
        <f>Tabla_consolidada_datos_IMCO_TP!AT35</f>
        <v>23.467325115104707</v>
      </c>
      <c r="I104" s="31">
        <f>Tabla_consolidada_datos_IMCO_TP!K35</f>
        <v>616460</v>
      </c>
      <c r="J104" s="31">
        <f>Tabla_consolidada_datos_IMCO_TP!Q35</f>
        <v>87529</v>
      </c>
      <c r="K104" s="31">
        <f t="shared" si="5"/>
        <v>39.579164589219438</v>
      </c>
      <c r="L104" s="64"/>
    </row>
    <row r="105" spans="1:12">
      <c r="A105" s="29" t="s">
        <v>161</v>
      </c>
      <c r="B105" s="31">
        <f>Tabla_consolidada_datos_IMCO_au!AP36</f>
        <v>18.470858060050954</v>
      </c>
      <c r="C105" s="31">
        <f>Tabla_consolidada_datos_IMCO_au!AT36</f>
        <v>12.224404294317873</v>
      </c>
      <c r="D105" s="31">
        <f>Tabla_consolidada_datos_IMCO_au!K36</f>
        <v>176563.4</v>
      </c>
      <c r="E105" s="31">
        <f>Tabla_consolidada_datos_IMCO_au!Q36</f>
        <v>59576.4</v>
      </c>
      <c r="F105" s="31">
        <f t="shared" si="4"/>
        <v>16.894921991125596</v>
      </c>
      <c r="G105" s="31">
        <f>Tabla_consolidada_datos_IMCO_TP!AP36</f>
        <v>30.973766710043765</v>
      </c>
      <c r="H105" s="31">
        <f>Tabla_consolidada_datos_IMCO_TP!AT36</f>
        <v>21.808952742816405</v>
      </c>
      <c r="I105" s="31">
        <f>Tabla_consolidada_datos_IMCO_TP!K36</f>
        <v>175822.4</v>
      </c>
      <c r="J105" s="31">
        <f>Tabla_consolidada_datos_IMCO_TP!Q36</f>
        <v>21897.200000000001</v>
      </c>
      <c r="K105" s="31">
        <f t="shared" si="5"/>
        <v>29.958774952002727</v>
      </c>
      <c r="L105" s="64"/>
    </row>
    <row r="107" spans="1:12">
      <c r="K107" s="65"/>
    </row>
  </sheetData>
  <mergeCells count="2">
    <mergeCell ref="B72:F72"/>
    <mergeCell ref="G72:K72"/>
  </mergeCells>
  <conditionalFormatting sqref="D70:D73 D34:D36">
    <cfRule type="colorScale" priority="2">
      <colorScale>
        <cfvo type="min"/>
        <cfvo type="percentile" val="50"/>
        <cfvo type="max"/>
        <color rgb="FF2CEE0E"/>
        <color rgb="FFFFFF00"/>
        <color rgb="FFFF0000"/>
      </colorScale>
    </cfRule>
  </conditionalFormatting>
  <conditionalFormatting sqref="I70:J73 I2:J36">
    <cfRule type="colorScale" priority="3">
      <colorScale>
        <cfvo type="min"/>
        <cfvo type="percentile" val="50"/>
        <cfvo type="max"/>
        <color rgb="FF2CEE0E"/>
        <color rgb="FFFFFF00"/>
        <color rgb="FFFF0000"/>
      </colorScale>
    </cfRule>
  </conditionalFormatting>
  <conditionalFormatting sqref="D34">
    <cfRule type="colorScale" priority="4">
      <colorScale>
        <cfvo type="min"/>
        <cfvo type="percentile" val="50"/>
        <cfvo type="max"/>
        <color rgb="FF2CEE0E"/>
        <color rgb="FFFFFF00"/>
        <color rgb="FFFF0000"/>
      </colorScale>
    </cfRule>
  </conditionalFormatting>
  <conditionalFormatting sqref="K37:K69">
    <cfRule type="colorScale" priority="5">
      <colorScale>
        <cfvo type="min"/>
        <cfvo type="percentile" val="50"/>
        <cfvo type="max"/>
        <color rgb="FF63BE7B"/>
        <color rgb="FFFFEB84"/>
        <color rgb="FFF8696B"/>
      </colorScale>
    </cfRule>
  </conditionalFormatting>
  <conditionalFormatting sqref="Q38:Q69">
    <cfRule type="colorScale" priority="6">
      <colorScale>
        <cfvo type="min"/>
        <cfvo type="percentile" val="50"/>
        <cfvo type="max"/>
        <color rgb="FF63BE7B"/>
        <color rgb="FFFFEB84"/>
        <color rgb="FFF8696B"/>
      </colorScale>
    </cfRule>
  </conditionalFormatting>
  <pageMargins left="0.78749999999999998" right="0.78749999999999998" top="1.0249999999999999" bottom="1.0249999999999999" header="0.78749999999999998" footer="0.78749999999999998"/>
  <pageSetup firstPageNumber="0" orientation="portrait" horizontalDpi="300" verticalDpi="300"/>
  <headerFooter>
    <oddHeader>&amp;C&amp;"Arial,Regular"&amp;10&amp;A</oddHeader>
    <oddFooter>&amp;C&amp;"Arial,Regular"&amp;10Página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65" zoomScaleNormal="65" workbookViewId="0">
      <selection activeCell="O2" sqref="O2"/>
    </sheetView>
  </sheetViews>
  <sheetFormatPr defaultColWidth="8.33203125" defaultRowHeight="15"/>
  <cols>
    <col min="1" max="1" width="19" customWidth="1"/>
    <col min="2" max="2" width="5.6640625" customWidth="1"/>
    <col min="3" max="3" width="14.33203125" customWidth="1"/>
    <col min="4" max="4" width="5.6640625" customWidth="1"/>
    <col min="5" max="5" width="12.33203125" customWidth="1"/>
    <col min="6" max="6" width="13.6640625" customWidth="1"/>
    <col min="7" max="7" width="13.109375" customWidth="1"/>
    <col min="8" max="8" width="17.33203125" customWidth="1"/>
    <col min="9" max="9" width="16.33203125" customWidth="1"/>
    <col min="10" max="10" width="18.44140625" customWidth="1"/>
    <col min="11" max="11" width="21" customWidth="1"/>
    <col min="12" max="12" width="16" customWidth="1"/>
    <col min="13" max="13" width="17.33203125" customWidth="1"/>
    <col min="14" max="14" width="16.44140625" customWidth="1"/>
    <col min="15" max="15" width="18.5546875" customWidth="1"/>
    <col min="16" max="16" width="21.109375" customWidth="1"/>
    <col min="17" max="17" width="16" customWidth="1"/>
  </cols>
  <sheetData>
    <row r="1" spans="1:17">
      <c r="A1" t="s">
        <v>190</v>
      </c>
    </row>
    <row r="2" spans="1:17">
      <c r="A2" t="s">
        <v>191</v>
      </c>
      <c r="B2" t="s">
        <v>192</v>
      </c>
      <c r="C2" t="s">
        <v>193</v>
      </c>
      <c r="D2" t="s">
        <v>194</v>
      </c>
      <c r="E2" t="s">
        <v>195</v>
      </c>
      <c r="F2" t="s">
        <v>196</v>
      </c>
      <c r="G2" t="s">
        <v>197</v>
      </c>
      <c r="H2" t="s">
        <v>198</v>
      </c>
      <c r="I2" t="s">
        <v>199</v>
      </c>
      <c r="J2" t="s">
        <v>200</v>
      </c>
      <c r="K2" t="s">
        <v>201</v>
      </c>
      <c r="L2" t="s">
        <v>202</v>
      </c>
      <c r="M2" t="s">
        <v>203</v>
      </c>
      <c r="N2" t="s">
        <v>204</v>
      </c>
      <c r="O2" t="s">
        <v>205</v>
      </c>
      <c r="P2" t="s">
        <v>206</v>
      </c>
      <c r="Q2" t="s">
        <v>202</v>
      </c>
    </row>
    <row r="3" spans="1:17">
      <c r="A3" t="s">
        <v>102</v>
      </c>
      <c r="B3">
        <v>1</v>
      </c>
      <c r="C3" t="s">
        <v>102</v>
      </c>
      <c r="D3">
        <v>1</v>
      </c>
      <c r="E3">
        <v>1044049</v>
      </c>
      <c r="F3">
        <v>42326</v>
      </c>
      <c r="G3">
        <v>156107</v>
      </c>
      <c r="H3">
        <v>0.126116335113169</v>
      </c>
      <c r="I3">
        <v>0.42286065302650899</v>
      </c>
      <c r="J3">
        <v>0.37884515427869397</v>
      </c>
      <c r="K3">
        <v>6.52081462930586E-2</v>
      </c>
      <c r="L3">
        <v>6.9697112885696699E-3</v>
      </c>
      <c r="M3">
        <v>0.12716918523833001</v>
      </c>
      <c r="N3">
        <v>0.37112365236664602</v>
      </c>
      <c r="O3">
        <v>0.41455540110309003</v>
      </c>
      <c r="P3">
        <v>8.0387170338293595E-2</v>
      </c>
      <c r="Q3">
        <v>6.7645909536407697E-3</v>
      </c>
    </row>
    <row r="4" spans="1:17">
      <c r="A4" t="s">
        <v>103</v>
      </c>
      <c r="B4">
        <v>2</v>
      </c>
      <c r="C4" t="s">
        <v>104</v>
      </c>
      <c r="D4">
        <v>2</v>
      </c>
      <c r="E4">
        <v>1840710</v>
      </c>
      <c r="F4">
        <v>80152</v>
      </c>
      <c r="G4">
        <v>305879</v>
      </c>
      <c r="H4">
        <v>0.10663489370196599</v>
      </c>
      <c r="I4">
        <v>0.38446950793492402</v>
      </c>
      <c r="J4">
        <v>0.39481235652260699</v>
      </c>
      <c r="K4">
        <v>0.10538726419802399</v>
      </c>
      <c r="L4">
        <v>8.6959776424792908E-3</v>
      </c>
      <c r="M4">
        <v>0.11801398592253801</v>
      </c>
      <c r="N4">
        <v>0.37511891957277199</v>
      </c>
      <c r="O4">
        <v>0.40041977383213601</v>
      </c>
      <c r="P4">
        <v>9.3654680445535696E-2</v>
      </c>
      <c r="Q4">
        <v>1.27926402270179E-2</v>
      </c>
    </row>
    <row r="5" spans="1:17">
      <c r="A5" t="s">
        <v>105</v>
      </c>
      <c r="B5">
        <v>3</v>
      </c>
      <c r="C5" t="s">
        <v>106</v>
      </c>
      <c r="D5">
        <v>56</v>
      </c>
      <c r="E5">
        <v>272711</v>
      </c>
      <c r="F5">
        <v>10307</v>
      </c>
      <c r="G5">
        <v>29048</v>
      </c>
      <c r="H5">
        <v>0.168235179974774</v>
      </c>
      <c r="I5">
        <v>0.49704084602697202</v>
      </c>
      <c r="J5">
        <v>0.29640050451149702</v>
      </c>
      <c r="K5">
        <v>3.17260114485301E-2</v>
      </c>
      <c r="L5">
        <v>6.5974580382264503E-3</v>
      </c>
      <c r="M5">
        <v>0.15815202423574801</v>
      </c>
      <c r="N5">
        <v>0.42144037455246502</v>
      </c>
      <c r="O5">
        <v>0.31241393555494401</v>
      </c>
      <c r="P5">
        <v>8.7992288625722906E-2</v>
      </c>
      <c r="Q5">
        <v>2.0001377031120902E-2</v>
      </c>
    </row>
    <row r="6" spans="1:17">
      <c r="A6" t="s">
        <v>107</v>
      </c>
      <c r="B6">
        <v>4</v>
      </c>
      <c r="C6" t="s">
        <v>107</v>
      </c>
      <c r="D6">
        <v>58</v>
      </c>
      <c r="E6">
        <v>283025</v>
      </c>
      <c r="F6">
        <v>16007</v>
      </c>
      <c r="G6">
        <v>46743</v>
      </c>
      <c r="H6">
        <v>8.1901668020241097E-2</v>
      </c>
      <c r="I6">
        <v>0.34222527644155698</v>
      </c>
      <c r="J6">
        <v>0.44674205035297099</v>
      </c>
      <c r="K6">
        <v>0.116511526207284</v>
      </c>
      <c r="L6">
        <v>1.26194789779471E-2</v>
      </c>
      <c r="M6">
        <v>8.9981387587446199E-2</v>
      </c>
      <c r="N6">
        <v>0.40690584686477099</v>
      </c>
      <c r="O6">
        <v>0.39969621119739901</v>
      </c>
      <c r="P6">
        <v>7.3658087842029804E-2</v>
      </c>
      <c r="Q6">
        <v>2.97584665083542E-2</v>
      </c>
    </row>
    <row r="7" spans="1:17">
      <c r="A7" t="s">
        <v>207</v>
      </c>
      <c r="B7">
        <v>5</v>
      </c>
      <c r="C7" t="s">
        <v>115</v>
      </c>
      <c r="D7">
        <v>5</v>
      </c>
      <c r="E7">
        <v>923636</v>
      </c>
      <c r="F7">
        <v>36619</v>
      </c>
      <c r="G7">
        <v>169397</v>
      </c>
      <c r="H7">
        <v>0.119910429012261</v>
      </c>
      <c r="I7">
        <v>0.462956388759933</v>
      </c>
      <c r="J7">
        <v>0.36431906933559099</v>
      </c>
      <c r="K7">
        <v>4.74343919823043E-2</v>
      </c>
      <c r="L7">
        <v>5.3797209099101604E-3</v>
      </c>
      <c r="M7">
        <v>0.104807050892283</v>
      </c>
      <c r="N7">
        <v>0.33556084228174099</v>
      </c>
      <c r="O7">
        <v>0.44852624308576899</v>
      </c>
      <c r="P7">
        <v>0.10352603647054</v>
      </c>
      <c r="Q7">
        <v>7.5798272696682902E-3</v>
      </c>
    </row>
    <row r="8" spans="1:17">
      <c r="A8" t="s">
        <v>116</v>
      </c>
      <c r="B8">
        <v>6</v>
      </c>
      <c r="C8" t="s">
        <v>117</v>
      </c>
      <c r="D8">
        <v>8</v>
      </c>
      <c r="E8">
        <v>359392</v>
      </c>
      <c r="F8">
        <v>17603</v>
      </c>
      <c r="G8">
        <v>48575</v>
      </c>
      <c r="H8">
        <v>0.179003578935409</v>
      </c>
      <c r="I8">
        <v>0.45833096631255998</v>
      </c>
      <c r="J8">
        <v>0.29597227745270699</v>
      </c>
      <c r="K8">
        <v>5.1582116684656003E-2</v>
      </c>
      <c r="L8">
        <v>1.5111060614668E-2</v>
      </c>
      <c r="M8">
        <v>0.216901698404529</v>
      </c>
      <c r="N8">
        <v>0.42468347915594401</v>
      </c>
      <c r="O8">
        <v>0.279444158517756</v>
      </c>
      <c r="P8">
        <v>6.0689655172413801E-2</v>
      </c>
      <c r="Q8">
        <v>1.82810087493567E-2</v>
      </c>
    </row>
    <row r="9" spans="1:17">
      <c r="A9" t="s">
        <v>110</v>
      </c>
      <c r="B9">
        <v>7</v>
      </c>
      <c r="C9" t="s">
        <v>111</v>
      </c>
      <c r="D9">
        <v>10</v>
      </c>
      <c r="E9">
        <v>751183</v>
      </c>
      <c r="F9">
        <v>55308</v>
      </c>
      <c r="G9">
        <v>142062</v>
      </c>
      <c r="H9">
        <v>0.13211470311709</v>
      </c>
      <c r="I9">
        <v>0.43635640413683402</v>
      </c>
      <c r="J9">
        <v>0.356747667606856</v>
      </c>
      <c r="K9">
        <v>6.91581688001736E-2</v>
      </c>
      <c r="L9">
        <v>5.6230563390467902E-3</v>
      </c>
      <c r="M9">
        <v>0.10914248708310501</v>
      </c>
      <c r="N9">
        <v>0.39111796257971898</v>
      </c>
      <c r="O9">
        <v>0.37674395686390399</v>
      </c>
      <c r="P9">
        <v>8.8869648463346995E-2</v>
      </c>
      <c r="Q9">
        <v>3.4125945009925197E-2</v>
      </c>
    </row>
    <row r="10" spans="1:17">
      <c r="A10" t="s">
        <v>112</v>
      </c>
      <c r="B10">
        <v>8</v>
      </c>
      <c r="C10" t="s">
        <v>113</v>
      </c>
      <c r="D10">
        <v>11</v>
      </c>
      <c r="E10">
        <v>1391180</v>
      </c>
      <c r="F10">
        <v>47512</v>
      </c>
      <c r="G10">
        <v>261360</v>
      </c>
      <c r="H10">
        <v>6.9014143795251698E-2</v>
      </c>
      <c r="I10">
        <v>0.37853594881293101</v>
      </c>
      <c r="J10">
        <v>0.41770500084189299</v>
      </c>
      <c r="K10">
        <v>0.125694561373969</v>
      </c>
      <c r="L10">
        <v>9.05034517595555E-3</v>
      </c>
      <c r="M10">
        <v>9.73714416896235E-2</v>
      </c>
      <c r="N10">
        <v>0.36838077747168702</v>
      </c>
      <c r="O10">
        <v>0.42869987756351402</v>
      </c>
      <c r="P10">
        <v>9.7930058157330899E-2</v>
      </c>
      <c r="Q10">
        <v>7.6178451178451198E-3</v>
      </c>
    </row>
    <row r="11" spans="1:17">
      <c r="A11" t="s">
        <v>208</v>
      </c>
      <c r="B11">
        <v>9</v>
      </c>
      <c r="C11" t="s">
        <v>109</v>
      </c>
      <c r="D11">
        <v>13</v>
      </c>
      <c r="E11">
        <v>20892724</v>
      </c>
      <c r="F11">
        <v>1208103</v>
      </c>
      <c r="G11">
        <v>3937719</v>
      </c>
      <c r="H11">
        <v>6.0312738235067699E-2</v>
      </c>
      <c r="I11">
        <v>0.28328130962343401</v>
      </c>
      <c r="J11">
        <v>0.35774433140220702</v>
      </c>
      <c r="K11">
        <v>0.24977919929012701</v>
      </c>
      <c r="L11">
        <v>4.88824214491645E-2</v>
      </c>
      <c r="M11">
        <v>6.4162018671215501E-2</v>
      </c>
      <c r="N11">
        <v>0.226457245933496</v>
      </c>
      <c r="O11">
        <v>0.33298871757989801</v>
      </c>
      <c r="P11">
        <v>0.285405078422305</v>
      </c>
      <c r="Q11">
        <v>9.0986939393085206E-2</v>
      </c>
    </row>
    <row r="12" spans="1:17">
      <c r="A12" t="s">
        <v>118</v>
      </c>
      <c r="B12">
        <v>10</v>
      </c>
      <c r="C12" t="s">
        <v>118</v>
      </c>
      <c r="D12">
        <v>62</v>
      </c>
      <c r="E12">
        <v>654876</v>
      </c>
      <c r="F12">
        <v>34131</v>
      </c>
      <c r="G12">
        <v>87761</v>
      </c>
      <c r="H12">
        <v>0.19094078696785899</v>
      </c>
      <c r="I12">
        <v>0.47449532682898199</v>
      </c>
      <c r="J12">
        <v>0.29544988426943197</v>
      </c>
      <c r="K12">
        <v>3.00899475550086E-2</v>
      </c>
      <c r="L12">
        <v>9.0240543787173007E-3</v>
      </c>
      <c r="M12">
        <v>0.193480019598683</v>
      </c>
      <c r="N12">
        <v>0.44904912204737901</v>
      </c>
      <c r="O12">
        <v>0.27912170554118598</v>
      </c>
      <c r="P12">
        <v>4.1556044256560398E-2</v>
      </c>
      <c r="Q12">
        <v>3.6793108556192403E-2</v>
      </c>
    </row>
    <row r="13" spans="1:17">
      <c r="A13" t="s">
        <v>121</v>
      </c>
      <c r="B13">
        <v>11</v>
      </c>
      <c r="C13" t="s">
        <v>122</v>
      </c>
      <c r="D13">
        <v>14</v>
      </c>
      <c r="E13">
        <v>1768193</v>
      </c>
      <c r="F13">
        <v>63941</v>
      </c>
      <c r="G13">
        <v>266326</v>
      </c>
      <c r="H13">
        <v>7.1002955849924193E-2</v>
      </c>
      <c r="I13">
        <v>0.37181151373922799</v>
      </c>
      <c r="J13">
        <v>0.43735631285090898</v>
      </c>
      <c r="K13">
        <v>0.10714564989599799</v>
      </c>
      <c r="L13">
        <v>1.2683567663940199E-2</v>
      </c>
      <c r="M13">
        <v>7.4149726275316699E-2</v>
      </c>
      <c r="N13">
        <v>0.32740325766166301</v>
      </c>
      <c r="O13">
        <v>0.43667159796640198</v>
      </c>
      <c r="P13">
        <v>0.150334552390679</v>
      </c>
      <c r="Q13">
        <v>1.14408657059393E-2</v>
      </c>
    </row>
    <row r="14" spans="1:17">
      <c r="A14" t="s">
        <v>123</v>
      </c>
      <c r="B14">
        <v>12</v>
      </c>
      <c r="C14" t="s">
        <v>124</v>
      </c>
      <c r="D14">
        <v>16</v>
      </c>
      <c r="E14">
        <v>886975</v>
      </c>
      <c r="F14">
        <v>50531</v>
      </c>
      <c r="G14">
        <v>169351</v>
      </c>
      <c r="H14">
        <v>0.113079099958441</v>
      </c>
      <c r="I14">
        <v>0.36621084086996097</v>
      </c>
      <c r="J14">
        <v>0.39292711404880198</v>
      </c>
      <c r="K14">
        <v>0.11416754071757899</v>
      </c>
      <c r="L14">
        <v>1.3615404405216599E-2</v>
      </c>
      <c r="M14">
        <v>0.101204008243234</v>
      </c>
      <c r="N14">
        <v>0.29384532716074901</v>
      </c>
      <c r="O14">
        <v>0.42875448033965002</v>
      </c>
      <c r="P14">
        <v>0.15665097932696001</v>
      </c>
      <c r="Q14">
        <v>1.9545204929406999E-2</v>
      </c>
    </row>
    <row r="15" spans="1:17">
      <c r="A15" t="s">
        <v>125</v>
      </c>
      <c r="B15">
        <v>13</v>
      </c>
      <c r="C15" t="s">
        <v>126</v>
      </c>
      <c r="D15">
        <v>17</v>
      </c>
      <c r="E15">
        <v>557093</v>
      </c>
      <c r="F15">
        <v>41672</v>
      </c>
      <c r="G15">
        <v>96856</v>
      </c>
      <c r="H15">
        <v>0.14354962564791701</v>
      </c>
      <c r="I15">
        <v>0.44039162987137598</v>
      </c>
      <c r="J15">
        <v>0.330149740833173</v>
      </c>
      <c r="K15">
        <v>7.0838932616625105E-2</v>
      </c>
      <c r="L15">
        <v>1.5070071030907999E-2</v>
      </c>
      <c r="M15">
        <v>0.13453993557446101</v>
      </c>
      <c r="N15">
        <v>0.44454654332204502</v>
      </c>
      <c r="O15">
        <v>0.300322127694722</v>
      </c>
      <c r="P15">
        <v>7.8549599405302706E-2</v>
      </c>
      <c r="Q15">
        <v>4.20417940034691E-2</v>
      </c>
    </row>
    <row r="16" spans="1:17">
      <c r="A16" t="s">
        <v>127</v>
      </c>
      <c r="B16">
        <v>14</v>
      </c>
      <c r="C16" t="s">
        <v>128</v>
      </c>
      <c r="D16">
        <v>20</v>
      </c>
      <c r="E16">
        <v>4796603</v>
      </c>
      <c r="F16">
        <v>251167</v>
      </c>
      <c r="G16">
        <v>841074</v>
      </c>
      <c r="H16">
        <v>0.10158977891203901</v>
      </c>
      <c r="I16">
        <v>0.355193954619835</v>
      </c>
      <c r="J16">
        <v>0.39474931021989401</v>
      </c>
      <c r="K16">
        <v>0.139345535042422</v>
      </c>
      <c r="L16">
        <v>9.1214212058112702E-3</v>
      </c>
      <c r="M16">
        <v>7.5480873264421405E-2</v>
      </c>
      <c r="N16">
        <v>0.27426362008574801</v>
      </c>
      <c r="O16">
        <v>0.42012355631014597</v>
      </c>
      <c r="P16">
        <v>0.20767970475844</v>
      </c>
      <c r="Q16">
        <v>2.2452245581244899E-2</v>
      </c>
    </row>
    <row r="17" spans="1:17">
      <c r="A17" t="s">
        <v>209</v>
      </c>
      <c r="B17">
        <v>15</v>
      </c>
      <c r="C17" t="s">
        <v>120</v>
      </c>
      <c r="D17">
        <v>23</v>
      </c>
      <c r="E17">
        <v>2116506</v>
      </c>
      <c r="F17">
        <v>110087</v>
      </c>
      <c r="G17">
        <v>350331</v>
      </c>
      <c r="H17">
        <v>7.6312371124655998E-2</v>
      </c>
      <c r="I17">
        <v>0.35793508770336202</v>
      </c>
      <c r="J17">
        <v>0.40309028313969902</v>
      </c>
      <c r="K17">
        <v>0.141915030839245</v>
      </c>
      <c r="L17">
        <v>2.07472271930382E-2</v>
      </c>
      <c r="M17">
        <v>7.8871124736320797E-2</v>
      </c>
      <c r="N17">
        <v>0.30693258661094802</v>
      </c>
      <c r="O17">
        <v>0.383437377794143</v>
      </c>
      <c r="P17">
        <v>0.18446269385238501</v>
      </c>
      <c r="Q17">
        <v>4.6296217006202699E-2</v>
      </c>
    </row>
    <row r="18" spans="1:17">
      <c r="A18" t="s">
        <v>210</v>
      </c>
      <c r="B18">
        <v>16</v>
      </c>
      <c r="C18" t="s">
        <v>130</v>
      </c>
      <c r="D18">
        <v>24</v>
      </c>
      <c r="E18">
        <v>911960</v>
      </c>
      <c r="F18">
        <v>60670</v>
      </c>
      <c r="G18">
        <v>144493</v>
      </c>
      <c r="H18">
        <v>0.13006428218229801</v>
      </c>
      <c r="I18">
        <v>0.408983022910829</v>
      </c>
      <c r="J18">
        <v>0.396159551672985</v>
      </c>
      <c r="K18">
        <v>6.1529586286467798E-2</v>
      </c>
      <c r="L18">
        <v>3.2635569474204701E-3</v>
      </c>
      <c r="M18">
        <v>0.105804433432761</v>
      </c>
      <c r="N18">
        <v>0.35027302360668</v>
      </c>
      <c r="O18">
        <v>0.414898991646654</v>
      </c>
      <c r="P18">
        <v>0.11487753732014699</v>
      </c>
      <c r="Q18">
        <v>1.4146013993757501E-2</v>
      </c>
    </row>
    <row r="19" spans="1:17">
      <c r="A19" t="s">
        <v>131</v>
      </c>
      <c r="B19">
        <v>17</v>
      </c>
      <c r="C19" t="s">
        <v>132</v>
      </c>
      <c r="D19">
        <v>27</v>
      </c>
      <c r="E19">
        <v>983365</v>
      </c>
      <c r="F19">
        <v>55321</v>
      </c>
      <c r="G19">
        <v>166852</v>
      </c>
      <c r="H19">
        <v>7.5197483776504398E-2</v>
      </c>
      <c r="I19">
        <v>0.30888812566656398</v>
      </c>
      <c r="J19">
        <v>0.41991287214620099</v>
      </c>
      <c r="K19">
        <v>0.17694907901158699</v>
      </c>
      <c r="L19">
        <v>1.9052439399143199E-2</v>
      </c>
      <c r="M19">
        <v>0.12793373768369601</v>
      </c>
      <c r="N19">
        <v>0.33551890297988601</v>
      </c>
      <c r="O19">
        <v>0.36473641310862298</v>
      </c>
      <c r="P19">
        <v>0.14696857094910501</v>
      </c>
      <c r="Q19">
        <v>2.4842375278690099E-2</v>
      </c>
    </row>
    <row r="20" spans="1:17">
      <c r="A20" t="s">
        <v>133</v>
      </c>
      <c r="B20">
        <v>18</v>
      </c>
      <c r="C20" t="s">
        <v>134</v>
      </c>
      <c r="D20">
        <v>29</v>
      </c>
      <c r="E20">
        <v>471026</v>
      </c>
      <c r="F20">
        <v>34541</v>
      </c>
      <c r="G20">
        <v>76042</v>
      </c>
      <c r="H20">
        <v>0.14765061810601901</v>
      </c>
      <c r="I20">
        <v>0.50817868619900997</v>
      </c>
      <c r="J20">
        <v>0.30693957905098301</v>
      </c>
      <c r="K20">
        <v>3.3641180046900802E-2</v>
      </c>
      <c r="L20">
        <v>3.5899365970875198E-3</v>
      </c>
      <c r="M20">
        <v>0.17412745587964501</v>
      </c>
      <c r="N20">
        <v>0.424883616948528</v>
      </c>
      <c r="O20">
        <v>0.30931590436863798</v>
      </c>
      <c r="P20">
        <v>6.5016701296651894E-2</v>
      </c>
      <c r="Q20">
        <v>2.66563215065359E-2</v>
      </c>
    </row>
    <row r="21" spans="1:17">
      <c r="A21" t="s">
        <v>135</v>
      </c>
      <c r="B21">
        <v>19</v>
      </c>
      <c r="C21" t="s">
        <v>136</v>
      </c>
      <c r="D21">
        <v>30</v>
      </c>
      <c r="E21">
        <v>4475949</v>
      </c>
      <c r="F21">
        <v>181880</v>
      </c>
      <c r="G21">
        <v>751569</v>
      </c>
      <c r="H21">
        <v>6.91060039586541E-2</v>
      </c>
      <c r="I21">
        <v>0.27261381130415702</v>
      </c>
      <c r="J21">
        <v>0.46697822740268302</v>
      </c>
      <c r="K21">
        <v>0.18257092588519899</v>
      </c>
      <c r="L21">
        <v>8.7310314493072392E-3</v>
      </c>
      <c r="M21">
        <v>8.5274938162697003E-2</v>
      </c>
      <c r="N21">
        <v>0.27346790514244201</v>
      </c>
      <c r="O21">
        <v>0.39898931435437102</v>
      </c>
      <c r="P21">
        <v>0.21264980327820901</v>
      </c>
      <c r="Q21">
        <v>2.9618039062281699E-2</v>
      </c>
    </row>
    <row r="22" spans="1:17">
      <c r="A22" t="s">
        <v>137</v>
      </c>
      <c r="B22">
        <v>20</v>
      </c>
      <c r="C22" t="s">
        <v>137</v>
      </c>
      <c r="D22">
        <v>31</v>
      </c>
      <c r="E22">
        <v>659234</v>
      </c>
      <c r="F22">
        <v>44004</v>
      </c>
      <c r="G22">
        <v>118750</v>
      </c>
      <c r="H22">
        <v>0.11780747204799601</v>
      </c>
      <c r="I22">
        <v>0.40550859012816998</v>
      </c>
      <c r="J22">
        <v>0.402599763657849</v>
      </c>
      <c r="K22">
        <v>5.5381328970093603E-2</v>
      </c>
      <c r="L22">
        <v>1.8702845195891299E-2</v>
      </c>
      <c r="M22">
        <v>0.120943157894737</v>
      </c>
      <c r="N22">
        <v>0.38969263157894701</v>
      </c>
      <c r="O22">
        <v>0.38346105263157898</v>
      </c>
      <c r="P22">
        <v>7.0231578947368395E-2</v>
      </c>
      <c r="Q22">
        <v>3.5671578947368401E-2</v>
      </c>
    </row>
    <row r="23" spans="1:17">
      <c r="A23" t="s">
        <v>138</v>
      </c>
      <c r="B23">
        <v>21</v>
      </c>
      <c r="C23" t="s">
        <v>139</v>
      </c>
      <c r="D23">
        <v>33</v>
      </c>
      <c r="E23">
        <v>2941988</v>
      </c>
      <c r="F23">
        <v>170704</v>
      </c>
      <c r="G23">
        <v>512185</v>
      </c>
      <c r="H23">
        <v>8.9968600618614697E-2</v>
      </c>
      <c r="I23">
        <v>0.37004991095697798</v>
      </c>
      <c r="J23">
        <v>0.41028329740369301</v>
      </c>
      <c r="K23">
        <v>0.11805230105914299</v>
      </c>
      <c r="L23">
        <v>1.1645889961570901E-2</v>
      </c>
      <c r="M23">
        <v>8.0730595390337501E-2</v>
      </c>
      <c r="N23">
        <v>0.318377148881752</v>
      </c>
      <c r="O23">
        <v>0.42341146265509499</v>
      </c>
      <c r="P23">
        <v>0.15067993010338099</v>
      </c>
      <c r="Q23">
        <v>2.6800862969434899E-2</v>
      </c>
    </row>
    <row r="24" spans="1:17">
      <c r="A24" t="s">
        <v>141</v>
      </c>
      <c r="B24">
        <v>22</v>
      </c>
      <c r="C24" t="s">
        <v>141</v>
      </c>
      <c r="D24">
        <v>35</v>
      </c>
      <c r="E24">
        <v>1255185</v>
      </c>
      <c r="F24">
        <v>55054</v>
      </c>
      <c r="G24">
        <v>218890</v>
      </c>
      <c r="H24">
        <v>0.100519489955317</v>
      </c>
      <c r="I24">
        <v>0.40220510771242801</v>
      </c>
      <c r="J24">
        <v>0.39212409634177398</v>
      </c>
      <c r="K24">
        <v>9.3108584299051805E-2</v>
      </c>
      <c r="L24">
        <v>1.2042721691430201E-2</v>
      </c>
      <c r="M24">
        <v>9.8108639042441395E-2</v>
      </c>
      <c r="N24">
        <v>0.33834802869021002</v>
      </c>
      <c r="O24">
        <v>0.434871396591895</v>
      </c>
      <c r="P24">
        <v>0.116748138334323</v>
      </c>
      <c r="Q24">
        <v>1.19237973411302E-2</v>
      </c>
    </row>
    <row r="25" spans="1:17">
      <c r="A25" t="s">
        <v>142</v>
      </c>
      <c r="B25">
        <v>23</v>
      </c>
      <c r="C25" t="s">
        <v>143</v>
      </c>
      <c r="D25">
        <v>36</v>
      </c>
      <c r="E25">
        <v>763121</v>
      </c>
      <c r="F25">
        <v>34769</v>
      </c>
      <c r="G25">
        <v>188216</v>
      </c>
      <c r="H25">
        <v>0.131956628030717</v>
      </c>
      <c r="I25">
        <v>0.45503178118438797</v>
      </c>
      <c r="J25">
        <v>0.321407000488941</v>
      </c>
      <c r="K25">
        <v>7.5555811211136401E-2</v>
      </c>
      <c r="L25">
        <v>1.6048779084816899E-2</v>
      </c>
      <c r="M25">
        <v>9.4449993624346501E-2</v>
      </c>
      <c r="N25">
        <v>0.30604730734900298</v>
      </c>
      <c r="O25">
        <v>0.443904875249713</v>
      </c>
      <c r="P25">
        <v>0.146390317507545</v>
      </c>
      <c r="Q25">
        <v>9.2075062693926096E-3</v>
      </c>
    </row>
    <row r="26" spans="1:17">
      <c r="A26" t="s">
        <v>211</v>
      </c>
      <c r="B26">
        <v>24</v>
      </c>
      <c r="C26" t="s">
        <v>145</v>
      </c>
      <c r="D26">
        <v>37</v>
      </c>
      <c r="E26">
        <v>1133571</v>
      </c>
      <c r="F26">
        <v>56747</v>
      </c>
      <c r="G26">
        <v>178363</v>
      </c>
      <c r="H26">
        <v>0.101185965777927</v>
      </c>
      <c r="I26">
        <v>0.42292984651171001</v>
      </c>
      <c r="J26">
        <v>0.39972157118438001</v>
      </c>
      <c r="K26">
        <v>7.0558796059703596E-2</v>
      </c>
      <c r="L26">
        <v>5.6038204662801601E-3</v>
      </c>
      <c r="M26">
        <v>0.100973856685523</v>
      </c>
      <c r="N26">
        <v>0.34193190291708497</v>
      </c>
      <c r="O26">
        <v>0.439373636909</v>
      </c>
      <c r="P26">
        <v>0.10485358510453401</v>
      </c>
      <c r="Q26">
        <v>1.2867018383857599E-2</v>
      </c>
    </row>
    <row r="27" spans="1:17">
      <c r="A27" t="s">
        <v>146</v>
      </c>
      <c r="B27">
        <v>25</v>
      </c>
      <c r="C27" t="s">
        <v>147</v>
      </c>
      <c r="D27">
        <v>70</v>
      </c>
      <c r="E27">
        <v>905265</v>
      </c>
      <c r="F27">
        <v>57117</v>
      </c>
      <c r="G27">
        <v>120602</v>
      </c>
      <c r="H27">
        <v>0.139135458795105</v>
      </c>
      <c r="I27">
        <v>0.39375317331092302</v>
      </c>
      <c r="J27">
        <v>0.39609923490379401</v>
      </c>
      <c r="K27">
        <v>6.9366388290701506E-2</v>
      </c>
      <c r="L27">
        <v>1.6457446994765099E-3</v>
      </c>
      <c r="M27">
        <v>0.14512197144326</v>
      </c>
      <c r="N27">
        <v>0.42257176497902199</v>
      </c>
      <c r="O27">
        <v>0.36168554418666399</v>
      </c>
      <c r="P27">
        <v>6.3796620288220807E-2</v>
      </c>
      <c r="Q27">
        <v>6.8240991028341198E-3</v>
      </c>
    </row>
    <row r="28" spans="1:17">
      <c r="A28" t="s">
        <v>148</v>
      </c>
      <c r="B28">
        <v>26</v>
      </c>
      <c r="C28" t="s">
        <v>149</v>
      </c>
      <c r="D28">
        <v>73</v>
      </c>
      <c r="E28">
        <v>884273</v>
      </c>
      <c r="F28">
        <v>36766</v>
      </c>
      <c r="G28">
        <v>114414</v>
      </c>
      <c r="H28">
        <v>0.14333895446880299</v>
      </c>
      <c r="I28">
        <v>0.40918239677963297</v>
      </c>
      <c r="J28">
        <v>0.369091007996519</v>
      </c>
      <c r="K28">
        <v>7.5069357558613894E-2</v>
      </c>
      <c r="L28">
        <v>3.31828319643149E-3</v>
      </c>
      <c r="M28">
        <v>0.14472005174192001</v>
      </c>
      <c r="N28">
        <v>0.35911689128952801</v>
      </c>
      <c r="O28">
        <v>0.39720663555159302</v>
      </c>
      <c r="P28">
        <v>8.5164402957680005E-2</v>
      </c>
      <c r="Q28">
        <v>1.3792018459279499E-2</v>
      </c>
    </row>
    <row r="29" spans="1:17">
      <c r="A29" t="s">
        <v>150</v>
      </c>
      <c r="B29">
        <v>27</v>
      </c>
      <c r="C29" t="s">
        <v>151</v>
      </c>
      <c r="D29">
        <v>40</v>
      </c>
      <c r="E29">
        <v>823213</v>
      </c>
      <c r="F29">
        <v>49381</v>
      </c>
      <c r="G29">
        <v>159846</v>
      </c>
      <c r="H29">
        <v>0.12328628419837601</v>
      </c>
      <c r="I29">
        <v>0.45288673781413902</v>
      </c>
      <c r="J29">
        <v>0.31013952734857497</v>
      </c>
      <c r="K29">
        <v>9.9106943966302805E-2</v>
      </c>
      <c r="L29">
        <v>1.4580506672606901E-2</v>
      </c>
      <c r="M29">
        <v>0.11880810279894399</v>
      </c>
      <c r="N29">
        <v>0.38054127097331197</v>
      </c>
      <c r="O29">
        <v>0.38457014876818901</v>
      </c>
      <c r="P29">
        <v>9.7412509540432707E-2</v>
      </c>
      <c r="Q29">
        <v>1.8667967919122199E-2</v>
      </c>
    </row>
    <row r="30" spans="1:17">
      <c r="A30" t="s">
        <v>152</v>
      </c>
      <c r="B30">
        <v>28</v>
      </c>
      <c r="C30" t="s">
        <v>153</v>
      </c>
      <c r="D30">
        <v>75</v>
      </c>
      <c r="E30">
        <v>346029</v>
      </c>
      <c r="F30">
        <v>16641</v>
      </c>
      <c r="G30">
        <v>35892</v>
      </c>
      <c r="H30">
        <v>0.188991046211165</v>
      </c>
      <c r="I30">
        <v>0.43513010035454602</v>
      </c>
      <c r="J30">
        <v>0.316567513971516</v>
      </c>
      <c r="K30">
        <v>4.5790517396791103E-2</v>
      </c>
      <c r="L30">
        <v>1.35208220659816E-2</v>
      </c>
      <c r="M30">
        <v>0.14331884542516399</v>
      </c>
      <c r="N30">
        <v>0.478100969575393</v>
      </c>
      <c r="O30">
        <v>0.32204948177866899</v>
      </c>
      <c r="P30">
        <v>4.5163267580519299E-2</v>
      </c>
      <c r="Q30">
        <v>1.13674356402541E-2</v>
      </c>
    </row>
    <row r="31" spans="1:17">
      <c r="A31" t="s">
        <v>154</v>
      </c>
      <c r="B31">
        <v>29</v>
      </c>
      <c r="C31" t="s">
        <v>155</v>
      </c>
      <c r="D31">
        <v>45</v>
      </c>
      <c r="E31">
        <v>540273</v>
      </c>
      <c r="F31">
        <v>34351</v>
      </c>
      <c r="G31">
        <v>85852</v>
      </c>
      <c r="H31">
        <v>0.13105877558149701</v>
      </c>
      <c r="I31">
        <v>0.37722337049867499</v>
      </c>
      <c r="J31">
        <v>0.32723938167738897</v>
      </c>
      <c r="K31">
        <v>0.13862769642805201</v>
      </c>
      <c r="L31">
        <v>2.58507758143868E-2</v>
      </c>
      <c r="M31">
        <v>0.167392722359409</v>
      </c>
      <c r="N31">
        <v>0.41706657969528999</v>
      </c>
      <c r="O31">
        <v>0.293062479616083</v>
      </c>
      <c r="P31">
        <v>9.2030471043190606E-2</v>
      </c>
      <c r="Q31">
        <v>3.0447747286027099E-2</v>
      </c>
    </row>
    <row r="32" spans="1:17">
      <c r="A32" t="s">
        <v>212</v>
      </c>
      <c r="B32">
        <v>30</v>
      </c>
      <c r="C32" t="s">
        <v>157</v>
      </c>
      <c r="D32">
        <v>47</v>
      </c>
      <c r="E32">
        <v>719591</v>
      </c>
      <c r="F32">
        <v>44783</v>
      </c>
      <c r="G32">
        <v>126795</v>
      </c>
      <c r="H32">
        <v>0.102293280932497</v>
      </c>
      <c r="I32">
        <v>0.42071768304937102</v>
      </c>
      <c r="J32">
        <v>0.40227318402072199</v>
      </c>
      <c r="K32">
        <v>5.9821807382265599E-2</v>
      </c>
      <c r="L32">
        <v>1.4894044615144099E-2</v>
      </c>
      <c r="M32">
        <v>9.8647423005639001E-2</v>
      </c>
      <c r="N32">
        <v>0.39513387751883</v>
      </c>
      <c r="O32">
        <v>0.39444773058874599</v>
      </c>
      <c r="P32">
        <v>8.1548956977798806E-2</v>
      </c>
      <c r="Q32">
        <v>3.02220119089869E-2</v>
      </c>
    </row>
    <row r="33" spans="1:17">
      <c r="A33" t="s">
        <v>158</v>
      </c>
      <c r="B33">
        <v>31</v>
      </c>
      <c r="C33" t="s">
        <v>159</v>
      </c>
      <c r="D33">
        <v>53</v>
      </c>
      <c r="E33">
        <v>1058764</v>
      </c>
      <c r="F33">
        <v>58750</v>
      </c>
      <c r="G33">
        <v>178350</v>
      </c>
      <c r="H33">
        <v>8.2910638297872305E-2</v>
      </c>
      <c r="I33">
        <v>0.35417872340425499</v>
      </c>
      <c r="J33">
        <v>0.41077446808510598</v>
      </c>
      <c r="K33">
        <v>0.146570212765957</v>
      </c>
      <c r="L33">
        <v>5.5659574468085102E-3</v>
      </c>
      <c r="M33">
        <v>7.3770675637790897E-2</v>
      </c>
      <c r="N33">
        <v>0.300241098962714</v>
      </c>
      <c r="O33">
        <v>0.44170451359686003</v>
      </c>
      <c r="P33">
        <v>0.165926548920662</v>
      </c>
      <c r="Q33">
        <v>1.8357162881973602E-2</v>
      </c>
    </row>
    <row r="34" spans="1:17">
      <c r="A34" t="s">
        <v>160</v>
      </c>
      <c r="B34">
        <v>32</v>
      </c>
      <c r="C34" t="s">
        <v>161</v>
      </c>
      <c r="D34">
        <v>54</v>
      </c>
      <c r="E34">
        <v>346419</v>
      </c>
      <c r="F34">
        <v>21852</v>
      </c>
      <c r="G34">
        <v>45772</v>
      </c>
      <c r="H34">
        <v>0.16268533772652399</v>
      </c>
      <c r="I34">
        <v>0.46837818048691199</v>
      </c>
      <c r="J34">
        <v>0.32491305143693899</v>
      </c>
      <c r="K34">
        <v>3.6289584477393402E-2</v>
      </c>
      <c r="L34">
        <v>7.7338458722313701E-3</v>
      </c>
      <c r="M34">
        <v>0.16079699379533299</v>
      </c>
      <c r="N34">
        <v>0.421261906842611</v>
      </c>
      <c r="O34">
        <v>0.334593201083632</v>
      </c>
      <c r="P34">
        <v>5.9031722450406401E-2</v>
      </c>
      <c r="Q34">
        <v>2.4316175828017102E-2</v>
      </c>
    </row>
    <row r="36" spans="1:17">
      <c r="A36" t="s">
        <v>213</v>
      </c>
    </row>
    <row r="37" spans="1:17">
      <c r="A37" t="s">
        <v>191</v>
      </c>
      <c r="B37" t="s">
        <v>192</v>
      </c>
      <c r="C37" t="s">
        <v>193</v>
      </c>
      <c r="D37" t="s">
        <v>194</v>
      </c>
      <c r="E37" t="s">
        <v>195</v>
      </c>
      <c r="F37" t="s">
        <v>196</v>
      </c>
      <c r="G37" t="s">
        <v>197</v>
      </c>
      <c r="H37" t="s">
        <v>198</v>
      </c>
      <c r="I37" t="s">
        <v>199</v>
      </c>
      <c r="J37" t="s">
        <v>200</v>
      </c>
      <c r="K37" t="s">
        <v>201</v>
      </c>
      <c r="L37" t="s">
        <v>202</v>
      </c>
      <c r="M37" t="s">
        <v>203</v>
      </c>
      <c r="N37" t="s">
        <v>204</v>
      </c>
      <c r="O37" t="s">
        <v>205</v>
      </c>
      <c r="P37" t="s">
        <v>206</v>
      </c>
      <c r="Q37" t="s">
        <v>202</v>
      </c>
    </row>
    <row r="38" spans="1:17">
      <c r="A38" t="s">
        <v>102</v>
      </c>
      <c r="B38">
        <v>1</v>
      </c>
      <c r="C38" t="s">
        <v>102</v>
      </c>
      <c r="D38">
        <v>1</v>
      </c>
      <c r="E38">
        <v>1044049</v>
      </c>
      <c r="F38">
        <v>15866</v>
      </c>
      <c r="G38">
        <v>512</v>
      </c>
      <c r="H38">
        <v>0.29446615404008603</v>
      </c>
      <c r="I38">
        <v>0.50787848228917198</v>
      </c>
      <c r="J38">
        <v>0.17912517332660999</v>
      </c>
      <c r="K38">
        <v>1.85301903441321E-2</v>
      </c>
      <c r="L38" t="s">
        <v>50</v>
      </c>
      <c r="M38">
        <v>4.8828125E-2</v>
      </c>
      <c r="N38">
        <v>0.44140625</v>
      </c>
      <c r="O38">
        <v>0.3984375</v>
      </c>
      <c r="P38">
        <v>0.111328125</v>
      </c>
      <c r="Q38" t="s">
        <v>50</v>
      </c>
    </row>
    <row r="39" spans="1:17">
      <c r="A39" t="s">
        <v>103</v>
      </c>
      <c r="B39">
        <v>2</v>
      </c>
      <c r="C39" t="s">
        <v>104</v>
      </c>
      <c r="D39">
        <v>2</v>
      </c>
      <c r="E39">
        <v>1840710</v>
      </c>
      <c r="F39">
        <v>47973</v>
      </c>
      <c r="G39">
        <v>55</v>
      </c>
      <c r="H39">
        <v>0.35959810726867197</v>
      </c>
      <c r="I39">
        <v>0.45406791320117601</v>
      </c>
      <c r="J39">
        <v>0.163717090863611</v>
      </c>
      <c r="K39">
        <v>1.9469284806036699E-2</v>
      </c>
      <c r="L39">
        <v>3.1476038605048702E-3</v>
      </c>
      <c r="M39">
        <v>0.163636363636364</v>
      </c>
      <c r="N39">
        <v>0.54545454545454497</v>
      </c>
      <c r="O39">
        <v>0.29090909090909101</v>
      </c>
      <c r="P39" t="s">
        <v>50</v>
      </c>
      <c r="Q39" t="s">
        <v>50</v>
      </c>
    </row>
    <row r="40" spans="1:17">
      <c r="A40" t="s">
        <v>105</v>
      </c>
      <c r="B40">
        <v>3</v>
      </c>
      <c r="C40" t="s">
        <v>106</v>
      </c>
      <c r="D40">
        <v>56</v>
      </c>
      <c r="E40">
        <v>272711</v>
      </c>
      <c r="F40">
        <v>4459</v>
      </c>
      <c r="G40">
        <v>6</v>
      </c>
      <c r="H40">
        <v>0.40367795469836298</v>
      </c>
      <c r="I40">
        <v>0.38999775734469599</v>
      </c>
      <c r="J40">
        <v>0.17739403453689201</v>
      </c>
      <c r="K40">
        <v>2.89302534200493E-2</v>
      </c>
      <c r="L40" t="s">
        <v>50</v>
      </c>
      <c r="M40" t="s">
        <v>50</v>
      </c>
      <c r="N40">
        <v>0.16666666666666699</v>
      </c>
      <c r="O40">
        <v>0.83333333333333304</v>
      </c>
      <c r="P40" t="s">
        <v>50</v>
      </c>
      <c r="Q40" t="s">
        <v>50</v>
      </c>
    </row>
    <row r="41" spans="1:17">
      <c r="A41" t="s">
        <v>107</v>
      </c>
      <c r="B41">
        <v>4</v>
      </c>
      <c r="C41" t="s">
        <v>107</v>
      </c>
      <c r="D41">
        <v>58</v>
      </c>
      <c r="E41">
        <v>283025</v>
      </c>
      <c r="F41">
        <v>10725</v>
      </c>
      <c r="G41">
        <v>18</v>
      </c>
      <c r="H41">
        <v>0.15468531468531499</v>
      </c>
      <c r="I41">
        <v>0.55860139860139901</v>
      </c>
      <c r="J41">
        <v>0.26759906759906799</v>
      </c>
      <c r="K41">
        <v>1.24009324009324E-2</v>
      </c>
      <c r="L41">
        <v>6.7132867132867098E-3</v>
      </c>
      <c r="M41" t="s">
        <v>50</v>
      </c>
      <c r="N41" t="s">
        <v>50</v>
      </c>
      <c r="O41">
        <v>1</v>
      </c>
      <c r="P41" t="s">
        <v>50</v>
      </c>
      <c r="Q41" t="s">
        <v>50</v>
      </c>
    </row>
    <row r="42" spans="1:17">
      <c r="A42" t="s">
        <v>207</v>
      </c>
      <c r="B42">
        <v>5</v>
      </c>
      <c r="C42" t="s">
        <v>115</v>
      </c>
      <c r="D42">
        <v>5</v>
      </c>
      <c r="E42">
        <v>923636</v>
      </c>
      <c r="F42">
        <v>29362</v>
      </c>
      <c r="G42">
        <v>84</v>
      </c>
      <c r="H42">
        <v>0.28349567468156101</v>
      </c>
      <c r="I42">
        <v>0.527688849533411</v>
      </c>
      <c r="J42">
        <v>0.176043866221647</v>
      </c>
      <c r="K42">
        <v>1.18861113003201E-2</v>
      </c>
      <c r="L42">
        <v>8.8549826306109903E-4</v>
      </c>
      <c r="M42">
        <v>2.3809523809523801E-2</v>
      </c>
      <c r="N42">
        <v>0.40476190476190499</v>
      </c>
      <c r="O42">
        <v>0.57142857142857095</v>
      </c>
      <c r="P42" t="s">
        <v>50</v>
      </c>
      <c r="Q42" t="s">
        <v>50</v>
      </c>
    </row>
    <row r="43" spans="1:17">
      <c r="A43" t="s">
        <v>116</v>
      </c>
      <c r="B43">
        <v>6</v>
      </c>
      <c r="C43" t="s">
        <v>117</v>
      </c>
      <c r="D43">
        <v>8</v>
      </c>
      <c r="E43">
        <v>359392</v>
      </c>
      <c r="F43">
        <v>6552</v>
      </c>
      <c r="G43">
        <v>143</v>
      </c>
      <c r="H43">
        <v>0.42216117216117199</v>
      </c>
      <c r="I43">
        <v>0.43528693528693502</v>
      </c>
      <c r="J43">
        <v>0.13675213675213699</v>
      </c>
      <c r="K43">
        <v>5.7997557997558E-3</v>
      </c>
      <c r="L43" t="s">
        <v>50</v>
      </c>
      <c r="M43">
        <v>0.25874125874125897</v>
      </c>
      <c r="N43">
        <v>0.45454545454545497</v>
      </c>
      <c r="O43">
        <v>0.25174825174825199</v>
      </c>
      <c r="P43">
        <v>3.4965034965035002E-2</v>
      </c>
      <c r="Q43" t="s">
        <v>50</v>
      </c>
    </row>
    <row r="44" spans="1:17">
      <c r="A44" t="s">
        <v>110</v>
      </c>
      <c r="B44">
        <v>7</v>
      </c>
      <c r="C44" t="s">
        <v>111</v>
      </c>
      <c r="D44">
        <v>10</v>
      </c>
      <c r="E44">
        <v>751183</v>
      </c>
      <c r="F44">
        <v>30266</v>
      </c>
      <c r="G44">
        <v>205</v>
      </c>
      <c r="H44">
        <v>0.28764950769840703</v>
      </c>
      <c r="I44">
        <v>0.52084847683869695</v>
      </c>
      <c r="J44">
        <v>0.17504790854424099</v>
      </c>
      <c r="K44">
        <v>1.35465538888522E-2</v>
      </c>
      <c r="L44">
        <v>2.9075530298024199E-3</v>
      </c>
      <c r="M44">
        <v>0.13658536585365899</v>
      </c>
      <c r="N44">
        <v>0.33170731707317103</v>
      </c>
      <c r="O44">
        <v>0.47804878048780503</v>
      </c>
      <c r="P44">
        <v>5.3658536585365901E-2</v>
      </c>
      <c r="Q44" t="s">
        <v>50</v>
      </c>
    </row>
    <row r="45" spans="1:17">
      <c r="A45" t="s">
        <v>112</v>
      </c>
      <c r="B45">
        <v>8</v>
      </c>
      <c r="C45" t="s">
        <v>113</v>
      </c>
      <c r="D45">
        <v>11</v>
      </c>
      <c r="E45">
        <v>1391180</v>
      </c>
      <c r="F45">
        <v>27564</v>
      </c>
      <c r="G45">
        <v>291</v>
      </c>
      <c r="H45">
        <v>0.29640110288782501</v>
      </c>
      <c r="I45">
        <v>0.491692062109999</v>
      </c>
      <c r="J45">
        <v>0.17874764185169101</v>
      </c>
      <c r="K45">
        <v>3.1562908141053503E-2</v>
      </c>
      <c r="L45">
        <v>1.5962850094325899E-3</v>
      </c>
      <c r="M45" t="s">
        <v>50</v>
      </c>
      <c r="N45">
        <v>0.26116838487972499</v>
      </c>
      <c r="O45">
        <v>0.49828178694158098</v>
      </c>
      <c r="P45">
        <v>0.240549828178694</v>
      </c>
      <c r="Q45" t="s">
        <v>50</v>
      </c>
    </row>
    <row r="46" spans="1:17">
      <c r="A46" t="s">
        <v>208</v>
      </c>
      <c r="B46">
        <v>9</v>
      </c>
      <c r="C46" t="s">
        <v>109</v>
      </c>
      <c r="D46">
        <v>13</v>
      </c>
      <c r="E46">
        <v>20892724</v>
      </c>
      <c r="F46">
        <v>635402</v>
      </c>
      <c r="G46">
        <v>3314</v>
      </c>
      <c r="H46">
        <v>0.28546180213471201</v>
      </c>
      <c r="I46">
        <v>0.50742049914857101</v>
      </c>
      <c r="J46">
        <v>0.16531738962105899</v>
      </c>
      <c r="K46">
        <v>3.8268686595257798E-2</v>
      </c>
      <c r="L46">
        <v>3.5316225004013201E-3</v>
      </c>
      <c r="M46">
        <v>0.101991550995775</v>
      </c>
      <c r="N46">
        <v>0.34490042245021102</v>
      </c>
      <c r="O46">
        <v>0.25859987929993999</v>
      </c>
      <c r="P46">
        <v>0.24140012070006001</v>
      </c>
      <c r="Q46">
        <v>5.3108026554013303E-2</v>
      </c>
    </row>
    <row r="47" spans="1:17">
      <c r="A47" t="s">
        <v>118</v>
      </c>
      <c r="B47">
        <v>10</v>
      </c>
      <c r="C47" t="s">
        <v>118</v>
      </c>
      <c r="D47">
        <v>62</v>
      </c>
      <c r="E47">
        <v>654876</v>
      </c>
      <c r="F47">
        <v>16705</v>
      </c>
      <c r="G47">
        <v>199</v>
      </c>
      <c r="H47">
        <v>0.39994013768332798</v>
      </c>
      <c r="I47">
        <v>0.447650404070638</v>
      </c>
      <c r="J47">
        <v>0.14061658186171799</v>
      </c>
      <c r="K47">
        <v>6.5848548338820704E-3</v>
      </c>
      <c r="L47">
        <v>5.2080215504339998E-3</v>
      </c>
      <c r="M47">
        <v>0.266331658291457</v>
      </c>
      <c r="N47">
        <v>0.51758793969849204</v>
      </c>
      <c r="O47">
        <v>0.21608040201004999</v>
      </c>
      <c r="P47" t="s">
        <v>50</v>
      </c>
      <c r="Q47" t="s">
        <v>50</v>
      </c>
    </row>
    <row r="48" spans="1:17">
      <c r="A48" t="s">
        <v>121</v>
      </c>
      <c r="B48">
        <v>11</v>
      </c>
      <c r="C48" t="s">
        <v>122</v>
      </c>
      <c r="D48">
        <v>14</v>
      </c>
      <c r="E48">
        <v>1768193</v>
      </c>
      <c r="F48">
        <v>52273</v>
      </c>
      <c r="G48">
        <v>1107</v>
      </c>
      <c r="H48">
        <v>0.167868689380751</v>
      </c>
      <c r="I48">
        <v>0.474891435349033</v>
      </c>
      <c r="J48">
        <v>0.30610448988961803</v>
      </c>
      <c r="K48">
        <v>4.94136552331031E-2</v>
      </c>
      <c r="L48">
        <v>1.7217301474948799E-3</v>
      </c>
      <c r="M48">
        <v>0.102077687443541</v>
      </c>
      <c r="N48">
        <v>0.29177958446251101</v>
      </c>
      <c r="O48">
        <v>0.37037037037037002</v>
      </c>
      <c r="P48">
        <v>0.23577235772357699</v>
      </c>
      <c r="Q48" t="s">
        <v>50</v>
      </c>
    </row>
    <row r="49" spans="1:17">
      <c r="A49" t="s">
        <v>123</v>
      </c>
      <c r="B49">
        <v>12</v>
      </c>
      <c r="C49" t="s">
        <v>124</v>
      </c>
      <c r="D49">
        <v>16</v>
      </c>
      <c r="E49">
        <v>886975</v>
      </c>
      <c r="F49">
        <v>29089</v>
      </c>
      <c r="G49">
        <v>211</v>
      </c>
      <c r="H49">
        <v>0.37099934683213598</v>
      </c>
      <c r="I49">
        <v>0.47313417443019701</v>
      </c>
      <c r="J49">
        <v>0.13682147890955301</v>
      </c>
      <c r="K49">
        <v>1.8735604524046899E-2</v>
      </c>
      <c r="L49">
        <v>3.0939530406682902E-4</v>
      </c>
      <c r="M49">
        <v>9.4786729857819895E-3</v>
      </c>
      <c r="N49">
        <v>0.21327014218009499</v>
      </c>
      <c r="O49">
        <v>0.54502369668246398</v>
      </c>
      <c r="P49">
        <v>0.22748815165876801</v>
      </c>
      <c r="Q49">
        <v>4.739336492891E-3</v>
      </c>
    </row>
    <row r="50" spans="1:17">
      <c r="A50" t="s">
        <v>125</v>
      </c>
      <c r="B50">
        <v>13</v>
      </c>
      <c r="C50" t="s">
        <v>126</v>
      </c>
      <c r="D50">
        <v>17</v>
      </c>
      <c r="E50">
        <v>557093</v>
      </c>
      <c r="F50">
        <v>22066</v>
      </c>
      <c r="G50">
        <v>245</v>
      </c>
      <c r="H50">
        <v>0.30472219704522802</v>
      </c>
      <c r="I50">
        <v>0.54382307622586801</v>
      </c>
      <c r="J50">
        <v>0.14121272545998401</v>
      </c>
      <c r="K50">
        <v>1.0106045499864E-2</v>
      </c>
      <c r="L50">
        <v>1.35955769056467E-4</v>
      </c>
      <c r="M50">
        <v>0.22040816326530599</v>
      </c>
      <c r="N50">
        <v>0.48571428571428599</v>
      </c>
      <c r="O50">
        <v>0.13469387755102</v>
      </c>
      <c r="P50" t="s">
        <v>50</v>
      </c>
      <c r="Q50">
        <v>0.159183673469388</v>
      </c>
    </row>
    <row r="51" spans="1:17">
      <c r="A51" t="s">
        <v>127</v>
      </c>
      <c r="B51">
        <v>14</v>
      </c>
      <c r="C51" t="s">
        <v>128</v>
      </c>
      <c r="D51">
        <v>20</v>
      </c>
      <c r="E51">
        <v>4796603</v>
      </c>
      <c r="F51">
        <v>128105</v>
      </c>
      <c r="G51">
        <v>1738</v>
      </c>
      <c r="H51">
        <v>0.31588150345419802</v>
      </c>
      <c r="I51">
        <v>0.452644315210179</v>
      </c>
      <c r="J51">
        <v>0.18798641739198299</v>
      </c>
      <c r="K51">
        <v>4.0833691112759099E-2</v>
      </c>
      <c r="L51">
        <v>2.65407283088092E-3</v>
      </c>
      <c r="M51">
        <v>0.16800920598388999</v>
      </c>
      <c r="N51">
        <v>0.476985040276179</v>
      </c>
      <c r="O51">
        <v>0.27387802071346401</v>
      </c>
      <c r="P51">
        <v>4.6605293440736502E-2</v>
      </c>
      <c r="Q51">
        <v>3.4522439585730702E-2</v>
      </c>
    </row>
    <row r="52" spans="1:17">
      <c r="A52" t="s">
        <v>209</v>
      </c>
      <c r="B52">
        <v>15</v>
      </c>
      <c r="C52" t="s">
        <v>120</v>
      </c>
      <c r="D52">
        <v>23</v>
      </c>
      <c r="E52">
        <v>2116506</v>
      </c>
      <c r="F52">
        <v>66163</v>
      </c>
      <c r="G52">
        <v>211</v>
      </c>
      <c r="H52">
        <v>0.27284131614346402</v>
      </c>
      <c r="I52">
        <v>0.54820670163082097</v>
      </c>
      <c r="J52">
        <v>0.16415519247918001</v>
      </c>
      <c r="K52">
        <v>1.34969696053686E-2</v>
      </c>
      <c r="L52">
        <v>1.29982014116651E-3</v>
      </c>
      <c r="M52">
        <v>0.109004739336493</v>
      </c>
      <c r="N52">
        <v>0.27014218009478702</v>
      </c>
      <c r="O52">
        <v>0.36966824644549801</v>
      </c>
      <c r="P52">
        <v>3.7914691943128E-2</v>
      </c>
      <c r="Q52">
        <v>0.21327014218009499</v>
      </c>
    </row>
    <row r="53" spans="1:17">
      <c r="A53" t="s">
        <v>210</v>
      </c>
      <c r="B53">
        <v>16</v>
      </c>
      <c r="C53" t="s">
        <v>130</v>
      </c>
      <c r="D53">
        <v>24</v>
      </c>
      <c r="E53">
        <v>911960</v>
      </c>
      <c r="F53">
        <v>30909</v>
      </c>
      <c r="G53">
        <v>240</v>
      </c>
      <c r="H53">
        <v>0.27215374162865202</v>
      </c>
      <c r="I53">
        <v>0.46691902035006</v>
      </c>
      <c r="J53">
        <v>0.23271539033938299</v>
      </c>
      <c r="K53">
        <v>2.7079491410268899E-2</v>
      </c>
      <c r="L53">
        <v>1.1323562716360901E-3</v>
      </c>
      <c r="M53">
        <v>2.9166666666666698E-2</v>
      </c>
      <c r="N53">
        <v>0.40833333333333299</v>
      </c>
      <c r="O53">
        <v>0.46666666666666701</v>
      </c>
      <c r="P53">
        <v>9.5833333333333298E-2</v>
      </c>
      <c r="Q53" t="s">
        <v>50</v>
      </c>
    </row>
    <row r="54" spans="1:17">
      <c r="A54" t="s">
        <v>131</v>
      </c>
      <c r="B54">
        <v>17</v>
      </c>
      <c r="C54" t="s">
        <v>132</v>
      </c>
      <c r="D54">
        <v>27</v>
      </c>
      <c r="E54">
        <v>983365</v>
      </c>
      <c r="F54">
        <v>36856</v>
      </c>
      <c r="G54">
        <v>433</v>
      </c>
      <c r="H54">
        <v>0.36751139570219199</v>
      </c>
      <c r="I54">
        <v>0.46703386151508602</v>
      </c>
      <c r="J54">
        <v>0.146244844801389</v>
      </c>
      <c r="K54">
        <v>1.85044497503799E-2</v>
      </c>
      <c r="L54">
        <v>7.0544823095289799E-4</v>
      </c>
      <c r="M54">
        <v>0.31870669745958402</v>
      </c>
      <c r="N54">
        <v>0.33487297921478099</v>
      </c>
      <c r="O54">
        <v>0.25173210161662801</v>
      </c>
      <c r="P54">
        <v>9.4688221709006898E-2</v>
      </c>
      <c r="Q54" t="s">
        <v>50</v>
      </c>
    </row>
    <row r="55" spans="1:17">
      <c r="A55" t="s">
        <v>133</v>
      </c>
      <c r="B55">
        <v>18</v>
      </c>
      <c r="C55" t="s">
        <v>134</v>
      </c>
      <c r="D55">
        <v>29</v>
      </c>
      <c r="E55">
        <v>471026</v>
      </c>
      <c r="F55">
        <v>16796</v>
      </c>
      <c r="G55">
        <v>121</v>
      </c>
      <c r="H55">
        <v>0.34883305548940202</v>
      </c>
      <c r="I55">
        <v>0.47731602762562497</v>
      </c>
      <c r="J55">
        <v>0.16045487020719201</v>
      </c>
      <c r="K55">
        <v>1.1312217194570101E-2</v>
      </c>
      <c r="L55">
        <v>2.0838294832102901E-3</v>
      </c>
      <c r="M55">
        <v>0.45454545454545497</v>
      </c>
      <c r="N55">
        <v>0.173553719008264</v>
      </c>
      <c r="O55">
        <v>0.338842975206612</v>
      </c>
      <c r="P55">
        <v>3.3057851239669402E-2</v>
      </c>
      <c r="Q55" t="s">
        <v>50</v>
      </c>
    </row>
    <row r="56" spans="1:17">
      <c r="A56" t="s">
        <v>135</v>
      </c>
      <c r="B56">
        <v>19</v>
      </c>
      <c r="C56" t="s">
        <v>136</v>
      </c>
      <c r="D56">
        <v>30</v>
      </c>
      <c r="E56">
        <v>4475949</v>
      </c>
      <c r="F56">
        <v>95654</v>
      </c>
      <c r="G56">
        <v>492</v>
      </c>
      <c r="H56">
        <v>0.47464821126142098</v>
      </c>
      <c r="I56">
        <v>0.37362786710435503</v>
      </c>
      <c r="J56">
        <v>0.12557760260940501</v>
      </c>
      <c r="K56">
        <v>2.3731365128483901E-2</v>
      </c>
      <c r="L56">
        <v>2.4149538963347101E-3</v>
      </c>
      <c r="M56">
        <v>0.15243902439024401</v>
      </c>
      <c r="N56">
        <v>0.327235772357724</v>
      </c>
      <c r="O56">
        <v>0.42073170731707299</v>
      </c>
      <c r="P56">
        <v>9.9593495934959406E-2</v>
      </c>
      <c r="Q56" t="s">
        <v>50</v>
      </c>
    </row>
    <row r="57" spans="1:17">
      <c r="A57" t="s">
        <v>137</v>
      </c>
      <c r="B57">
        <v>20</v>
      </c>
      <c r="C57" t="s">
        <v>137</v>
      </c>
      <c r="D57">
        <v>31</v>
      </c>
      <c r="E57">
        <v>659234</v>
      </c>
      <c r="F57">
        <v>22218</v>
      </c>
      <c r="G57">
        <v>216</v>
      </c>
      <c r="H57">
        <v>0.31424970744441399</v>
      </c>
      <c r="I57">
        <v>0.48433702403456702</v>
      </c>
      <c r="J57">
        <v>0.18129444594472899</v>
      </c>
      <c r="K57">
        <v>1.55729588621838E-2</v>
      </c>
      <c r="L57">
        <v>4.5458637141056798E-3</v>
      </c>
      <c r="M57">
        <v>0.106481481481481</v>
      </c>
      <c r="N57">
        <v>0.717592592592593</v>
      </c>
      <c r="O57">
        <v>0.148148148148148</v>
      </c>
      <c r="P57">
        <v>2.7777777777777801E-2</v>
      </c>
      <c r="Q57" t="s">
        <v>50</v>
      </c>
    </row>
    <row r="58" spans="1:17">
      <c r="A58" t="s">
        <v>138</v>
      </c>
      <c r="B58">
        <v>21</v>
      </c>
      <c r="C58" t="s">
        <v>139</v>
      </c>
      <c r="D58">
        <v>33</v>
      </c>
      <c r="E58">
        <v>2941988</v>
      </c>
      <c r="F58">
        <v>114270</v>
      </c>
      <c r="G58">
        <v>1395</v>
      </c>
      <c r="H58">
        <v>0.242268311892885</v>
      </c>
      <c r="I58">
        <v>0.54319593944167299</v>
      </c>
      <c r="J58">
        <v>0.19333158309267501</v>
      </c>
      <c r="K58">
        <v>2.0539074122691899E-2</v>
      </c>
      <c r="L58">
        <v>6.6509145007438502E-4</v>
      </c>
      <c r="M58">
        <v>0.16702508960573501</v>
      </c>
      <c r="N58">
        <v>0.341935483870968</v>
      </c>
      <c r="O58">
        <v>0.32688172043010799</v>
      </c>
      <c r="P58">
        <v>0.14910394265233001</v>
      </c>
      <c r="Q58">
        <v>1.50537634408602E-2</v>
      </c>
    </row>
    <row r="59" spans="1:17">
      <c r="A59" t="s">
        <v>141</v>
      </c>
      <c r="B59">
        <v>22</v>
      </c>
      <c r="C59" t="s">
        <v>141</v>
      </c>
      <c r="D59">
        <v>35</v>
      </c>
      <c r="E59">
        <v>1255185</v>
      </c>
      <c r="F59">
        <v>42292</v>
      </c>
      <c r="G59">
        <v>282</v>
      </c>
      <c r="H59">
        <v>0.209141208739241</v>
      </c>
      <c r="I59">
        <v>0.52425990731107497</v>
      </c>
      <c r="J59">
        <v>0.2285775087487</v>
      </c>
      <c r="K59">
        <v>3.6318925565118697E-2</v>
      </c>
      <c r="L59">
        <v>1.7024496358649401E-3</v>
      </c>
      <c r="M59">
        <v>0.19148936170212799</v>
      </c>
      <c r="N59">
        <v>0.45390070921985798</v>
      </c>
      <c r="O59">
        <v>0.30141843971631199</v>
      </c>
      <c r="P59">
        <v>2.1276595744680899E-2</v>
      </c>
      <c r="Q59">
        <v>3.1914893617021302E-2</v>
      </c>
    </row>
    <row r="60" spans="1:17">
      <c r="A60" t="s">
        <v>142</v>
      </c>
      <c r="B60">
        <v>23</v>
      </c>
      <c r="C60" t="s">
        <v>143</v>
      </c>
      <c r="D60">
        <v>36</v>
      </c>
      <c r="E60">
        <v>763121</v>
      </c>
      <c r="F60">
        <v>24848</v>
      </c>
      <c r="G60">
        <v>148</v>
      </c>
      <c r="H60">
        <v>0.321313586606568</v>
      </c>
      <c r="I60">
        <v>0.50418544752092698</v>
      </c>
      <c r="J60">
        <v>0.16105924018029599</v>
      </c>
      <c r="K60">
        <v>1.16709594333548E-2</v>
      </c>
      <c r="L60">
        <v>1.7707662588538301E-3</v>
      </c>
      <c r="M60">
        <v>0.37162162162162199</v>
      </c>
      <c r="N60">
        <v>0.45945945945945899</v>
      </c>
      <c r="O60">
        <v>0.168918918918919</v>
      </c>
      <c r="P60" t="s">
        <v>50</v>
      </c>
      <c r="Q60" t="s">
        <v>50</v>
      </c>
    </row>
    <row r="61" spans="1:17">
      <c r="A61" t="s">
        <v>211</v>
      </c>
      <c r="B61">
        <v>24</v>
      </c>
      <c r="C61" t="s">
        <v>145</v>
      </c>
      <c r="D61">
        <v>37</v>
      </c>
      <c r="E61">
        <v>1133571</v>
      </c>
      <c r="F61">
        <v>28518</v>
      </c>
      <c r="G61">
        <v>270</v>
      </c>
      <c r="H61">
        <v>0.24093554947752299</v>
      </c>
      <c r="I61">
        <v>0.52205624517848404</v>
      </c>
      <c r="J61">
        <v>0.217055894522758</v>
      </c>
      <c r="K61">
        <v>1.8444491198541298E-2</v>
      </c>
      <c r="L61">
        <v>1.5078196226944399E-3</v>
      </c>
      <c r="M61">
        <v>0.13703703703703701</v>
      </c>
      <c r="N61">
        <v>0.13703703703703701</v>
      </c>
      <c r="O61">
        <v>0.71481481481481501</v>
      </c>
      <c r="P61">
        <v>1.1111111111111099E-2</v>
      </c>
      <c r="Q61" t="s">
        <v>50</v>
      </c>
    </row>
    <row r="62" spans="1:17">
      <c r="A62" t="s">
        <v>146</v>
      </c>
      <c r="B62">
        <v>25</v>
      </c>
      <c r="C62" t="s">
        <v>147</v>
      </c>
      <c r="D62">
        <v>70</v>
      </c>
      <c r="E62">
        <v>905265</v>
      </c>
      <c r="F62">
        <v>24139</v>
      </c>
      <c r="G62">
        <v>113</v>
      </c>
      <c r="H62">
        <v>0.39139980943701103</v>
      </c>
      <c r="I62">
        <v>0.46555366833754502</v>
      </c>
      <c r="J62">
        <v>0.134595467914992</v>
      </c>
      <c r="K62">
        <v>7.9953602054766097E-3</v>
      </c>
      <c r="L62">
        <v>4.5569410497535098E-4</v>
      </c>
      <c r="M62">
        <v>0.32743362831858402</v>
      </c>
      <c r="N62">
        <v>0.38938053097345099</v>
      </c>
      <c r="O62">
        <v>8.8495575221238895E-2</v>
      </c>
      <c r="P62">
        <v>0.19469026548672599</v>
      </c>
      <c r="Q62" t="s">
        <v>50</v>
      </c>
    </row>
    <row r="63" spans="1:17">
      <c r="A63" t="s">
        <v>148</v>
      </c>
      <c r="B63">
        <v>26</v>
      </c>
      <c r="C63" t="s">
        <v>149</v>
      </c>
      <c r="D63">
        <v>73</v>
      </c>
      <c r="E63">
        <v>884273</v>
      </c>
      <c r="F63">
        <v>14615</v>
      </c>
      <c r="G63">
        <v>126</v>
      </c>
      <c r="H63">
        <v>0.25227505986999699</v>
      </c>
      <c r="I63">
        <v>0.45063291139240502</v>
      </c>
      <c r="J63">
        <v>0.24406431748203899</v>
      </c>
      <c r="K63">
        <v>4.98802600068423E-2</v>
      </c>
      <c r="L63">
        <v>3.1474512487170698E-3</v>
      </c>
      <c r="M63" t="s">
        <v>50</v>
      </c>
      <c r="N63">
        <v>0.96825396825396803</v>
      </c>
      <c r="O63">
        <v>1.58730158730159E-2</v>
      </c>
      <c r="P63">
        <v>1.58730158730159E-2</v>
      </c>
      <c r="Q63" t="s">
        <v>50</v>
      </c>
    </row>
    <row r="64" spans="1:17">
      <c r="A64" t="s">
        <v>150</v>
      </c>
      <c r="B64">
        <v>27</v>
      </c>
      <c r="C64" t="s">
        <v>151</v>
      </c>
      <c r="D64">
        <v>40</v>
      </c>
      <c r="E64">
        <v>823213</v>
      </c>
      <c r="F64">
        <v>43159</v>
      </c>
      <c r="G64">
        <v>277</v>
      </c>
      <c r="H64">
        <v>0.34057786324984402</v>
      </c>
      <c r="I64">
        <v>0.49841284552468801</v>
      </c>
      <c r="J64">
        <v>0.14518408674899799</v>
      </c>
      <c r="K64">
        <v>1.46666975601844E-2</v>
      </c>
      <c r="L64">
        <v>1.15850691628629E-3</v>
      </c>
      <c r="M64">
        <v>6.1371841155234703E-2</v>
      </c>
      <c r="N64">
        <v>0.212996389891697</v>
      </c>
      <c r="O64">
        <v>0.63176895306859204</v>
      </c>
      <c r="P64">
        <v>9.3862815884476494E-2</v>
      </c>
      <c r="Q64" t="s">
        <v>50</v>
      </c>
    </row>
    <row r="65" spans="1:17">
      <c r="A65" t="s">
        <v>152</v>
      </c>
      <c r="B65">
        <v>28</v>
      </c>
      <c r="C65" t="s">
        <v>153</v>
      </c>
      <c r="D65">
        <v>75</v>
      </c>
      <c r="E65">
        <v>346029</v>
      </c>
      <c r="F65">
        <v>8586</v>
      </c>
      <c r="G65">
        <v>2</v>
      </c>
      <c r="H65">
        <v>0.28290239925460098</v>
      </c>
      <c r="I65">
        <v>0.590379687863965</v>
      </c>
      <c r="J65">
        <v>0.113324015839739</v>
      </c>
      <c r="K65">
        <v>1.33938970416958E-2</v>
      </c>
      <c r="L65" t="s">
        <v>50</v>
      </c>
      <c r="M65" t="s">
        <v>50</v>
      </c>
      <c r="N65" t="s">
        <v>50</v>
      </c>
      <c r="O65">
        <v>1</v>
      </c>
      <c r="P65" t="s">
        <v>50</v>
      </c>
      <c r="Q65" t="s">
        <v>50</v>
      </c>
    </row>
    <row r="66" spans="1:17">
      <c r="A66" t="s">
        <v>154</v>
      </c>
      <c r="B66">
        <v>29</v>
      </c>
      <c r="C66" t="s">
        <v>155</v>
      </c>
      <c r="D66">
        <v>45</v>
      </c>
      <c r="E66">
        <v>540273</v>
      </c>
      <c r="F66">
        <v>23407</v>
      </c>
      <c r="G66">
        <v>110</v>
      </c>
      <c r="H66">
        <v>0.372196351518776</v>
      </c>
      <c r="I66">
        <v>0.53257572521040697</v>
      </c>
      <c r="J66">
        <v>8.80078608963131E-2</v>
      </c>
      <c r="K66">
        <v>6.1092835476566796E-3</v>
      </c>
      <c r="L66">
        <v>1.1107788268466701E-3</v>
      </c>
      <c r="M66">
        <v>0.42727272727272703</v>
      </c>
      <c r="N66">
        <v>0.32727272727272699</v>
      </c>
      <c r="O66">
        <v>0.22727272727272699</v>
      </c>
      <c r="P66" t="s">
        <v>50</v>
      </c>
      <c r="Q66">
        <v>1.8181818181818198E-2</v>
      </c>
    </row>
    <row r="67" spans="1:17">
      <c r="A67" t="s">
        <v>212</v>
      </c>
      <c r="B67">
        <v>30</v>
      </c>
      <c r="C67" t="s">
        <v>157</v>
      </c>
      <c r="D67">
        <v>47</v>
      </c>
      <c r="E67">
        <v>719591</v>
      </c>
      <c r="F67">
        <v>21992</v>
      </c>
      <c r="G67">
        <v>152</v>
      </c>
      <c r="H67">
        <v>0.265551109494362</v>
      </c>
      <c r="I67">
        <v>0.53060203710440201</v>
      </c>
      <c r="J67">
        <v>0.17765551109494401</v>
      </c>
      <c r="K67">
        <v>1.9188795925791199E-2</v>
      </c>
      <c r="L67">
        <v>7.0025463805019998E-3</v>
      </c>
      <c r="M67">
        <v>5.2631578947368397E-2</v>
      </c>
      <c r="N67">
        <v>0.53947368421052599</v>
      </c>
      <c r="O67">
        <v>0.144736842105263</v>
      </c>
      <c r="P67">
        <v>0.26315789473684198</v>
      </c>
      <c r="Q67" t="s">
        <v>50</v>
      </c>
    </row>
    <row r="68" spans="1:17">
      <c r="A68" t="s">
        <v>158</v>
      </c>
      <c r="B68">
        <v>31</v>
      </c>
      <c r="C68" t="s">
        <v>159</v>
      </c>
      <c r="D68">
        <v>53</v>
      </c>
      <c r="E68">
        <v>1058764</v>
      </c>
      <c r="F68">
        <v>33517</v>
      </c>
      <c r="G68">
        <v>148</v>
      </c>
      <c r="H68">
        <v>0.30560611033207002</v>
      </c>
      <c r="I68">
        <v>0.49607661783572499</v>
      </c>
      <c r="J68">
        <v>0.17543336217441899</v>
      </c>
      <c r="K68">
        <v>2.2257361935734101E-2</v>
      </c>
      <c r="L68">
        <v>6.2654772205149604E-4</v>
      </c>
      <c r="M68">
        <v>4.0540540540540501E-2</v>
      </c>
      <c r="N68">
        <v>0.66891891891891897</v>
      </c>
      <c r="O68">
        <v>0.29054054054054101</v>
      </c>
      <c r="P68" t="s">
        <v>50</v>
      </c>
      <c r="Q68" t="s">
        <v>50</v>
      </c>
    </row>
    <row r="69" spans="1:17">
      <c r="A69" t="s">
        <v>160</v>
      </c>
      <c r="B69">
        <v>32</v>
      </c>
      <c r="C69" t="s">
        <v>161</v>
      </c>
      <c r="D69">
        <v>54</v>
      </c>
      <c r="E69">
        <v>346419</v>
      </c>
      <c r="F69">
        <v>8302</v>
      </c>
      <c r="G69">
        <v>120</v>
      </c>
      <c r="H69">
        <v>0.31907973982172999</v>
      </c>
      <c r="I69">
        <v>0.525897374126716</v>
      </c>
      <c r="J69">
        <v>0.14406167188629199</v>
      </c>
      <c r="K69">
        <v>1.07203083594315E-2</v>
      </c>
      <c r="L69">
        <v>2.4090580582992099E-4</v>
      </c>
      <c r="M69">
        <v>0.15</v>
      </c>
      <c r="N69">
        <v>0.57499999999999996</v>
      </c>
      <c r="O69">
        <v>0.22500000000000001</v>
      </c>
      <c r="P69">
        <v>0.05</v>
      </c>
      <c r="Q69" t="s">
        <v>50</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zoomScale="65" zoomScaleNormal="65" workbookViewId="0">
      <selection activeCell="A37" sqref="A37"/>
    </sheetView>
  </sheetViews>
  <sheetFormatPr defaultColWidth="8.33203125" defaultRowHeight="15"/>
  <cols>
    <col min="1" max="1" width="19" customWidth="1"/>
    <col min="2" max="2" width="5.6640625" customWidth="1"/>
    <col min="3" max="3" width="14.33203125" customWidth="1"/>
    <col min="4" max="4" width="5.6640625" customWidth="1"/>
    <col min="5" max="5" width="12.33203125" customWidth="1"/>
    <col min="6" max="6" width="13.6640625" customWidth="1"/>
    <col min="7" max="7" width="13.109375" customWidth="1"/>
    <col min="8" max="8" width="17.33203125" customWidth="1"/>
    <col min="9" max="9" width="16.33203125" customWidth="1"/>
    <col min="10" max="10" width="18.44140625" customWidth="1"/>
    <col min="11" max="11" width="21" customWidth="1"/>
    <col min="12" max="12" width="16" customWidth="1"/>
    <col min="13" max="13" width="17.33203125" customWidth="1"/>
    <col min="14" max="14" width="16.44140625" customWidth="1"/>
    <col min="15" max="15" width="18.5546875" customWidth="1"/>
    <col min="16" max="16" width="21.109375" customWidth="1"/>
    <col min="17" max="17" width="16" customWidth="1"/>
  </cols>
  <sheetData>
    <row r="1" spans="1:17">
      <c r="A1" t="s">
        <v>190</v>
      </c>
    </row>
    <row r="2" spans="1:17">
      <c r="A2" t="s">
        <v>191</v>
      </c>
      <c r="B2" t="s">
        <v>192</v>
      </c>
      <c r="C2" t="s">
        <v>193</v>
      </c>
      <c r="D2" t="s">
        <v>194</v>
      </c>
      <c r="E2" t="s">
        <v>195</v>
      </c>
      <c r="F2" t="s">
        <v>196</v>
      </c>
      <c r="G2" t="s">
        <v>197</v>
      </c>
      <c r="H2" t="s">
        <v>198</v>
      </c>
      <c r="I2" t="s">
        <v>199</v>
      </c>
      <c r="J2" t="s">
        <v>200</v>
      </c>
      <c r="K2" t="s">
        <v>201</v>
      </c>
      <c r="L2" t="s">
        <v>202</v>
      </c>
      <c r="M2" t="s">
        <v>203</v>
      </c>
      <c r="N2" t="s">
        <v>204</v>
      </c>
      <c r="O2" t="s">
        <v>205</v>
      </c>
      <c r="P2" t="s">
        <v>206</v>
      </c>
      <c r="Q2" t="s">
        <v>202</v>
      </c>
    </row>
    <row r="3" spans="1:17">
      <c r="A3" t="s">
        <v>102</v>
      </c>
      <c r="B3">
        <v>1</v>
      </c>
      <c r="C3" t="s">
        <v>102</v>
      </c>
      <c r="D3">
        <v>1</v>
      </c>
      <c r="E3">
        <v>1044049</v>
      </c>
      <c r="F3">
        <v>29366</v>
      </c>
      <c r="G3">
        <v>149057</v>
      </c>
      <c r="H3">
        <v>0.41054280460396397</v>
      </c>
      <c r="I3">
        <v>0.47166791527617002</v>
      </c>
      <c r="J3">
        <v>9.9809303275897293E-2</v>
      </c>
      <c r="K3">
        <v>1.02840019069672E-2</v>
      </c>
      <c r="L3">
        <v>7.6959749370019703E-3</v>
      </c>
      <c r="M3">
        <v>0.42685684000080498</v>
      </c>
      <c r="N3">
        <v>0.42818519090012502</v>
      </c>
      <c r="O3">
        <v>0.12587131097499599</v>
      </c>
      <c r="P3">
        <v>1.39409755999383E-2</v>
      </c>
      <c r="Q3">
        <v>5.1456825241350604E-3</v>
      </c>
    </row>
    <row r="4" spans="1:17">
      <c r="A4" t="s">
        <v>103</v>
      </c>
      <c r="B4">
        <v>2</v>
      </c>
      <c r="C4" t="s">
        <v>104</v>
      </c>
      <c r="D4">
        <v>2</v>
      </c>
      <c r="E4">
        <v>1840710</v>
      </c>
      <c r="F4">
        <v>52789</v>
      </c>
      <c r="G4">
        <v>292081</v>
      </c>
      <c r="H4">
        <v>0.26401333611168998</v>
      </c>
      <c r="I4">
        <v>0.463297277841975</v>
      </c>
      <c r="J4">
        <v>0.205326867339787</v>
      </c>
      <c r="K4">
        <v>5.3628596866771502E-2</v>
      </c>
      <c r="L4">
        <v>1.3733921839777201E-2</v>
      </c>
      <c r="M4">
        <v>0.27918282942060602</v>
      </c>
      <c r="N4">
        <v>0.42576545547296801</v>
      </c>
      <c r="O4">
        <v>0.21794296787535</v>
      </c>
      <c r="P4">
        <v>5.87713682163509E-2</v>
      </c>
      <c r="Q4">
        <v>1.8337379014725399E-2</v>
      </c>
    </row>
    <row r="5" spans="1:17">
      <c r="A5" t="s">
        <v>105</v>
      </c>
      <c r="B5">
        <v>3</v>
      </c>
      <c r="C5" t="s">
        <v>106</v>
      </c>
      <c r="D5">
        <v>56</v>
      </c>
      <c r="E5">
        <v>272711</v>
      </c>
      <c r="F5">
        <v>11164</v>
      </c>
      <c r="G5">
        <v>60913</v>
      </c>
      <c r="H5">
        <v>0.59252955929774298</v>
      </c>
      <c r="I5">
        <v>0.341185954854891</v>
      </c>
      <c r="J5">
        <v>4.9086348978860599E-2</v>
      </c>
      <c r="K5">
        <v>7.3450376209244E-3</v>
      </c>
      <c r="L5">
        <v>9.8530992475815097E-3</v>
      </c>
      <c r="M5">
        <v>0.50077980069935801</v>
      </c>
      <c r="N5">
        <v>0.37294173657511498</v>
      </c>
      <c r="O5">
        <v>0.101144254920953</v>
      </c>
      <c r="P5">
        <v>1.9043553921166301E-2</v>
      </c>
      <c r="Q5">
        <v>6.0906538834074797E-3</v>
      </c>
    </row>
    <row r="6" spans="1:17">
      <c r="A6" t="s">
        <v>107</v>
      </c>
      <c r="B6">
        <v>4</v>
      </c>
      <c r="C6" t="s">
        <v>107</v>
      </c>
      <c r="D6">
        <v>58</v>
      </c>
      <c r="E6">
        <v>283025</v>
      </c>
      <c r="F6">
        <v>5759</v>
      </c>
      <c r="G6">
        <v>41104</v>
      </c>
      <c r="H6">
        <v>0.37523875672859902</v>
      </c>
      <c r="I6">
        <v>0.45598194130925501</v>
      </c>
      <c r="J6">
        <v>0.14030213578746301</v>
      </c>
      <c r="K6">
        <v>1.7885049487758299E-2</v>
      </c>
      <c r="L6">
        <v>1.05921166869248E-2</v>
      </c>
      <c r="M6">
        <v>0.39927987543791399</v>
      </c>
      <c r="N6">
        <v>0.45942000778512998</v>
      </c>
      <c r="O6">
        <v>0.109283768003114</v>
      </c>
      <c r="P6">
        <v>1.7078629817049398E-2</v>
      </c>
      <c r="Q6">
        <v>1.49377189567925E-2</v>
      </c>
    </row>
    <row r="7" spans="1:17">
      <c r="A7" t="s">
        <v>207</v>
      </c>
      <c r="B7">
        <v>5</v>
      </c>
      <c r="C7" t="s">
        <v>115</v>
      </c>
      <c r="D7">
        <v>5</v>
      </c>
      <c r="E7">
        <v>923636</v>
      </c>
      <c r="F7">
        <v>25907</v>
      </c>
      <c r="G7">
        <v>124749</v>
      </c>
      <c r="H7">
        <v>0.47678233682016402</v>
      </c>
      <c r="I7">
        <v>0.41942332188211701</v>
      </c>
      <c r="J7">
        <v>8.4262940518006701E-2</v>
      </c>
      <c r="K7">
        <v>1.48222488130621E-2</v>
      </c>
      <c r="L7">
        <v>4.7091519666499397E-3</v>
      </c>
      <c r="M7">
        <v>0.43783918107559999</v>
      </c>
      <c r="N7">
        <v>0.42293725801409199</v>
      </c>
      <c r="O7">
        <v>0.115479883606281</v>
      </c>
      <c r="P7">
        <v>2.0072305188819101E-2</v>
      </c>
      <c r="Q7">
        <v>3.6713721152073402E-3</v>
      </c>
    </row>
    <row r="8" spans="1:17">
      <c r="A8" t="s">
        <v>116</v>
      </c>
      <c r="B8">
        <v>6</v>
      </c>
      <c r="C8" t="s">
        <v>117</v>
      </c>
      <c r="D8">
        <v>8</v>
      </c>
      <c r="E8">
        <v>359392</v>
      </c>
      <c r="F8">
        <v>10705</v>
      </c>
      <c r="G8">
        <v>63283</v>
      </c>
      <c r="H8">
        <v>0.53255488089677705</v>
      </c>
      <c r="I8">
        <v>0.40009341429238698</v>
      </c>
      <c r="J8">
        <v>5.2125175151798202E-2</v>
      </c>
      <c r="K8">
        <v>5.1377860812704297E-3</v>
      </c>
      <c r="L8">
        <v>1.0088743577767401E-2</v>
      </c>
      <c r="M8">
        <v>0.53809079847668395</v>
      </c>
      <c r="N8">
        <v>0.34614351405590799</v>
      </c>
      <c r="O8">
        <v>8.5710222334592204E-2</v>
      </c>
      <c r="P8">
        <v>2.13011393265174E-2</v>
      </c>
      <c r="Q8">
        <v>8.7543258062986896E-3</v>
      </c>
    </row>
    <row r="9" spans="1:17">
      <c r="A9" t="s">
        <v>110</v>
      </c>
      <c r="B9">
        <v>7</v>
      </c>
      <c r="C9" t="s">
        <v>111</v>
      </c>
      <c r="D9">
        <v>10</v>
      </c>
      <c r="E9">
        <v>751183</v>
      </c>
      <c r="F9">
        <v>9814</v>
      </c>
      <c r="G9">
        <v>62467</v>
      </c>
      <c r="H9">
        <v>0.37650295496229902</v>
      </c>
      <c r="I9">
        <v>0.4695333197473</v>
      </c>
      <c r="J9">
        <v>0.130527817403709</v>
      </c>
      <c r="K9">
        <v>1.6405135520684701E-2</v>
      </c>
      <c r="L9">
        <v>7.03077236600774E-3</v>
      </c>
      <c r="M9">
        <v>0.34803976499591799</v>
      </c>
      <c r="N9">
        <v>0.42532857348680098</v>
      </c>
      <c r="O9">
        <v>0.16576752525333399</v>
      </c>
      <c r="P9">
        <v>3.4674308034642297E-2</v>
      </c>
      <c r="Q9">
        <v>2.6189828229305101E-2</v>
      </c>
    </row>
    <row r="10" spans="1:17">
      <c r="A10" t="s">
        <v>112</v>
      </c>
      <c r="B10">
        <v>8</v>
      </c>
      <c r="C10" t="s">
        <v>113</v>
      </c>
      <c r="D10">
        <v>11</v>
      </c>
      <c r="E10">
        <v>1391180</v>
      </c>
      <c r="F10">
        <v>52380</v>
      </c>
      <c r="G10">
        <v>206254</v>
      </c>
      <c r="H10">
        <v>0.261473844979</v>
      </c>
      <c r="I10">
        <v>0.491313478426881</v>
      </c>
      <c r="J10">
        <v>0.19663993890798001</v>
      </c>
      <c r="K10">
        <v>4.4597174494081702E-2</v>
      </c>
      <c r="L10">
        <v>5.9755631920580402E-3</v>
      </c>
      <c r="M10">
        <v>0.300241449862791</v>
      </c>
      <c r="N10">
        <v>0.46089772804406198</v>
      </c>
      <c r="O10">
        <v>0.197872526108585</v>
      </c>
      <c r="P10">
        <v>3.39047969978764E-2</v>
      </c>
      <c r="Q10">
        <v>7.08349898668632E-3</v>
      </c>
    </row>
    <row r="11" spans="1:17">
      <c r="A11" t="s">
        <v>208</v>
      </c>
      <c r="B11">
        <v>9</v>
      </c>
      <c r="C11" t="s">
        <v>109</v>
      </c>
      <c r="D11">
        <v>13</v>
      </c>
      <c r="E11">
        <v>20892724</v>
      </c>
      <c r="F11">
        <v>235674</v>
      </c>
      <c r="G11">
        <v>1646330</v>
      </c>
      <c r="H11">
        <v>0.19316513488972101</v>
      </c>
      <c r="I11">
        <v>0.36866603868054998</v>
      </c>
      <c r="J11">
        <v>0.31143868224751098</v>
      </c>
      <c r="K11">
        <v>0.111955497848723</v>
      </c>
      <c r="L11">
        <v>1.4774646333494601E-2</v>
      </c>
      <c r="M11">
        <v>0.15468466224875899</v>
      </c>
      <c r="N11">
        <v>0.293360990809862</v>
      </c>
      <c r="O11">
        <v>0.342494518109978</v>
      </c>
      <c r="P11">
        <v>0.17478755778003199</v>
      </c>
      <c r="Q11">
        <v>3.4672271051368803E-2</v>
      </c>
    </row>
    <row r="12" spans="1:17">
      <c r="A12" t="s">
        <v>118</v>
      </c>
      <c r="B12">
        <v>10</v>
      </c>
      <c r="C12" t="s">
        <v>118</v>
      </c>
      <c r="D12">
        <v>62</v>
      </c>
      <c r="E12">
        <v>654876</v>
      </c>
      <c r="F12">
        <v>15749</v>
      </c>
      <c r="G12">
        <v>80665</v>
      </c>
      <c r="H12">
        <v>0.49215823226871502</v>
      </c>
      <c r="I12">
        <v>0.41316909010095898</v>
      </c>
      <c r="J12">
        <v>8.0386056257540195E-2</v>
      </c>
      <c r="K12">
        <v>7.8735157787795992E-3</v>
      </c>
      <c r="L12">
        <v>6.41310559400597E-3</v>
      </c>
      <c r="M12">
        <v>0.46748899770656399</v>
      </c>
      <c r="N12">
        <v>0.39862393851112599</v>
      </c>
      <c r="O12">
        <v>8.8601004152978405E-2</v>
      </c>
      <c r="P12">
        <v>2.2413686233186601E-2</v>
      </c>
      <c r="Q12">
        <v>2.2872373396144501E-2</v>
      </c>
    </row>
    <row r="13" spans="1:17">
      <c r="A13" t="s">
        <v>121</v>
      </c>
      <c r="B13">
        <v>11</v>
      </c>
      <c r="C13" t="s">
        <v>122</v>
      </c>
      <c r="D13">
        <v>14</v>
      </c>
      <c r="E13">
        <v>1768193</v>
      </c>
      <c r="F13">
        <v>33150</v>
      </c>
      <c r="G13">
        <v>199948</v>
      </c>
      <c r="H13">
        <v>0.38048265460030201</v>
      </c>
      <c r="I13">
        <v>0.45740573152337899</v>
      </c>
      <c r="J13">
        <v>0.14742081447963801</v>
      </c>
      <c r="K13">
        <v>1.1553544494720999E-2</v>
      </c>
      <c r="L13">
        <v>3.1372549019607798E-3</v>
      </c>
      <c r="M13">
        <v>0.30938043891411798</v>
      </c>
      <c r="N13">
        <v>0.47051733450697197</v>
      </c>
      <c r="O13">
        <v>0.18344769640106401</v>
      </c>
      <c r="P13">
        <v>3.1193110208654201E-2</v>
      </c>
      <c r="Q13">
        <v>5.46141996919199E-3</v>
      </c>
    </row>
    <row r="14" spans="1:17">
      <c r="A14" t="s">
        <v>123</v>
      </c>
      <c r="B14">
        <v>12</v>
      </c>
      <c r="C14" t="s">
        <v>124</v>
      </c>
      <c r="D14">
        <v>16</v>
      </c>
      <c r="E14">
        <v>886975</v>
      </c>
      <c r="F14">
        <v>4795</v>
      </c>
      <c r="G14">
        <v>37199</v>
      </c>
      <c r="H14">
        <v>0.40250260688216899</v>
      </c>
      <c r="I14">
        <v>0.39290928050052099</v>
      </c>
      <c r="J14">
        <v>0.15683003128258599</v>
      </c>
      <c r="K14">
        <v>4.3795620437956199E-2</v>
      </c>
      <c r="L14">
        <v>3.9624608967674703E-3</v>
      </c>
      <c r="M14">
        <v>0.28533025081319402</v>
      </c>
      <c r="N14">
        <v>0.39584397430038398</v>
      </c>
      <c r="O14">
        <v>0.229226592112691</v>
      </c>
      <c r="P14">
        <v>6.8012580983359799E-2</v>
      </c>
      <c r="Q14">
        <v>2.15866017903707E-2</v>
      </c>
    </row>
    <row r="15" spans="1:17">
      <c r="A15" t="s">
        <v>125</v>
      </c>
      <c r="B15">
        <v>13</v>
      </c>
      <c r="C15" t="s">
        <v>126</v>
      </c>
      <c r="D15">
        <v>17</v>
      </c>
      <c r="E15">
        <v>557093</v>
      </c>
      <c r="F15">
        <v>11264</v>
      </c>
      <c r="G15">
        <v>62267</v>
      </c>
      <c r="H15">
        <v>0.42338423295454503</v>
      </c>
      <c r="I15">
        <v>0.38396661931818199</v>
      </c>
      <c r="J15">
        <v>0.12624289772727301</v>
      </c>
      <c r="K15">
        <v>4.3856534090909102E-2</v>
      </c>
      <c r="L15">
        <v>2.2549715909090901E-2</v>
      </c>
      <c r="M15">
        <v>0.37645944079528498</v>
      </c>
      <c r="N15">
        <v>0.40745499221096199</v>
      </c>
      <c r="O15">
        <v>0.13376266722340899</v>
      </c>
      <c r="P15">
        <v>5.4041466587437997E-2</v>
      </c>
      <c r="Q15">
        <v>2.82814331829059E-2</v>
      </c>
    </row>
    <row r="16" spans="1:17">
      <c r="A16" t="s">
        <v>127</v>
      </c>
      <c r="B16">
        <v>14</v>
      </c>
      <c r="C16" t="s">
        <v>128</v>
      </c>
      <c r="D16">
        <v>20</v>
      </c>
      <c r="E16">
        <v>4796603</v>
      </c>
      <c r="F16">
        <v>97541</v>
      </c>
      <c r="G16">
        <v>581255</v>
      </c>
      <c r="H16">
        <v>0.272880122205022</v>
      </c>
      <c r="I16">
        <v>0.435816733476179</v>
      </c>
      <c r="J16">
        <v>0.25358567166627399</v>
      </c>
      <c r="K16">
        <v>3.1945540849488897E-2</v>
      </c>
      <c r="L16">
        <v>5.7719318030366703E-3</v>
      </c>
      <c r="M16">
        <v>0.23804010288083499</v>
      </c>
      <c r="N16">
        <v>0.39073040231911998</v>
      </c>
      <c r="O16">
        <v>0.30494877463419701</v>
      </c>
      <c r="P16">
        <v>5.9173684527444897E-2</v>
      </c>
      <c r="Q16">
        <v>7.1070356384031102E-3</v>
      </c>
    </row>
    <row r="17" spans="1:17">
      <c r="A17" t="s">
        <v>209</v>
      </c>
      <c r="B17">
        <v>15</v>
      </c>
      <c r="C17" t="s">
        <v>120</v>
      </c>
      <c r="D17">
        <v>23</v>
      </c>
      <c r="E17">
        <v>2116506</v>
      </c>
      <c r="F17">
        <v>31017</v>
      </c>
      <c r="G17">
        <v>173117</v>
      </c>
      <c r="H17">
        <v>0.24973401682948099</v>
      </c>
      <c r="I17">
        <v>0.46519650514234101</v>
      </c>
      <c r="J17">
        <v>0.234323113131509</v>
      </c>
      <c r="K17">
        <v>4.5136538027533299E-2</v>
      </c>
      <c r="L17">
        <v>5.6098268691362804E-3</v>
      </c>
      <c r="M17">
        <v>0.21365319408261499</v>
      </c>
      <c r="N17">
        <v>0.41522207524391003</v>
      </c>
      <c r="O17">
        <v>0.26709681891437598</v>
      </c>
      <c r="P17">
        <v>8.88185446836533E-2</v>
      </c>
      <c r="Q17">
        <v>1.52093670754461E-2</v>
      </c>
    </row>
    <row r="18" spans="1:17">
      <c r="A18" t="s">
        <v>210</v>
      </c>
      <c r="B18">
        <v>16</v>
      </c>
      <c r="C18" t="s">
        <v>130</v>
      </c>
      <c r="D18">
        <v>24</v>
      </c>
      <c r="E18">
        <v>911960</v>
      </c>
      <c r="F18">
        <v>17150</v>
      </c>
      <c r="G18">
        <v>99909</v>
      </c>
      <c r="H18">
        <v>0.30367346938775502</v>
      </c>
      <c r="I18">
        <v>0.48244897959183702</v>
      </c>
      <c r="J18">
        <v>0.18880466472303201</v>
      </c>
      <c r="K18">
        <v>1.2361516034985399E-2</v>
      </c>
      <c r="L18">
        <v>1.2711370262390701E-2</v>
      </c>
      <c r="M18">
        <v>0.27832327417950298</v>
      </c>
      <c r="N18">
        <v>0.42113323124042901</v>
      </c>
      <c r="O18">
        <v>0.235674463762023</v>
      </c>
      <c r="P18">
        <v>4.6192034751623999E-2</v>
      </c>
      <c r="Q18">
        <v>1.8676996066420402E-2</v>
      </c>
    </row>
    <row r="19" spans="1:17">
      <c r="A19" t="s">
        <v>131</v>
      </c>
      <c r="B19">
        <v>17</v>
      </c>
      <c r="C19" t="s">
        <v>132</v>
      </c>
      <c r="D19">
        <v>27</v>
      </c>
      <c r="E19">
        <v>983365</v>
      </c>
      <c r="F19">
        <v>14066</v>
      </c>
      <c r="G19">
        <v>91721</v>
      </c>
      <c r="H19">
        <v>0.26333001564055197</v>
      </c>
      <c r="I19">
        <v>0.46950092421441803</v>
      </c>
      <c r="J19">
        <v>0.20325607848713201</v>
      </c>
      <c r="K19">
        <v>5.4173183563201999E-2</v>
      </c>
      <c r="L19">
        <v>9.7397980946964304E-3</v>
      </c>
      <c r="M19">
        <v>0.31475888836798599</v>
      </c>
      <c r="N19">
        <v>0.39874183665681801</v>
      </c>
      <c r="O19">
        <v>0.20959213266318499</v>
      </c>
      <c r="P19">
        <v>5.5243619236597902E-2</v>
      </c>
      <c r="Q19">
        <v>2.1663523075413499E-2</v>
      </c>
    </row>
    <row r="20" spans="1:17">
      <c r="A20" t="s">
        <v>133</v>
      </c>
      <c r="B20">
        <v>18</v>
      </c>
      <c r="C20" t="s">
        <v>134</v>
      </c>
      <c r="D20">
        <v>29</v>
      </c>
      <c r="E20">
        <v>471026</v>
      </c>
      <c r="F20">
        <v>10067</v>
      </c>
      <c r="G20">
        <v>60713</v>
      </c>
      <c r="H20">
        <v>0.47223601867487802</v>
      </c>
      <c r="I20">
        <v>0.44104499850998302</v>
      </c>
      <c r="J20">
        <v>7.2712824078672897E-2</v>
      </c>
      <c r="K20">
        <v>6.5560743021754204E-3</v>
      </c>
      <c r="L20">
        <v>7.4500844342902601E-3</v>
      </c>
      <c r="M20">
        <v>0.45337901273203401</v>
      </c>
      <c r="N20">
        <v>0.40660155156226802</v>
      </c>
      <c r="O20">
        <v>9.8397377826824603E-2</v>
      </c>
      <c r="P20">
        <v>3.0388878823316302E-2</v>
      </c>
      <c r="Q20">
        <v>1.12331790555565E-2</v>
      </c>
    </row>
    <row r="21" spans="1:17">
      <c r="A21" t="s">
        <v>135</v>
      </c>
      <c r="B21">
        <v>19</v>
      </c>
      <c r="C21" t="s">
        <v>136</v>
      </c>
      <c r="D21">
        <v>30</v>
      </c>
      <c r="E21">
        <v>4475949</v>
      </c>
      <c r="F21">
        <v>102081</v>
      </c>
      <c r="G21">
        <v>646763</v>
      </c>
      <c r="H21">
        <v>0.29934071962461201</v>
      </c>
      <c r="I21">
        <v>0.42295823904546398</v>
      </c>
      <c r="J21">
        <v>0.24659828959355801</v>
      </c>
      <c r="K21">
        <v>2.8810454443040302E-2</v>
      </c>
      <c r="L21">
        <v>2.2922972933258901E-3</v>
      </c>
      <c r="M21">
        <v>0.25203358881073901</v>
      </c>
      <c r="N21">
        <v>0.364243161714569</v>
      </c>
      <c r="O21">
        <v>0.31490360456612398</v>
      </c>
      <c r="P21">
        <v>6.3678658179271194E-2</v>
      </c>
      <c r="Q21">
        <v>5.1409867292965096E-3</v>
      </c>
    </row>
    <row r="22" spans="1:17">
      <c r="A22" t="s">
        <v>137</v>
      </c>
      <c r="B22">
        <v>20</v>
      </c>
      <c r="C22" t="s">
        <v>137</v>
      </c>
      <c r="D22">
        <v>31</v>
      </c>
      <c r="E22">
        <v>659234</v>
      </c>
      <c r="F22">
        <v>7339</v>
      </c>
      <c r="G22">
        <v>53242</v>
      </c>
      <c r="H22">
        <v>0.30848889494481502</v>
      </c>
      <c r="I22">
        <v>0.45483035835945002</v>
      </c>
      <c r="J22">
        <v>0.21147295271835401</v>
      </c>
      <c r="K22">
        <v>1.36258345823682E-2</v>
      </c>
      <c r="L22">
        <v>1.15819593950129E-2</v>
      </c>
      <c r="M22">
        <v>0.28485030614928097</v>
      </c>
      <c r="N22">
        <v>0.43362383081026301</v>
      </c>
      <c r="O22">
        <v>0.226249953044589</v>
      </c>
      <c r="P22">
        <v>3.3300777581608501E-2</v>
      </c>
      <c r="Q22">
        <v>2.1975132414259399E-2</v>
      </c>
    </row>
    <row r="23" spans="1:17">
      <c r="A23" t="s">
        <v>138</v>
      </c>
      <c r="B23">
        <v>21</v>
      </c>
      <c r="C23" t="s">
        <v>139</v>
      </c>
      <c r="D23">
        <v>33</v>
      </c>
      <c r="E23">
        <v>2941988</v>
      </c>
      <c r="F23">
        <v>39556</v>
      </c>
      <c r="G23">
        <v>220226</v>
      </c>
      <c r="H23">
        <v>0.37511376276670999</v>
      </c>
      <c r="I23">
        <v>0.44342198402265098</v>
      </c>
      <c r="J23">
        <v>0.16452624127818799</v>
      </c>
      <c r="K23">
        <v>1.1426837900697699E-2</v>
      </c>
      <c r="L23">
        <v>5.5111740317524503E-3</v>
      </c>
      <c r="M23">
        <v>0.24907140846221601</v>
      </c>
      <c r="N23">
        <v>0.43400415936356301</v>
      </c>
      <c r="O23">
        <v>0.24921671373952201</v>
      </c>
      <c r="P23">
        <v>4.9095020569778297E-2</v>
      </c>
      <c r="Q23">
        <v>1.8612697864920601E-2</v>
      </c>
    </row>
    <row r="24" spans="1:17">
      <c r="A24" t="s">
        <v>141</v>
      </c>
      <c r="B24">
        <v>22</v>
      </c>
      <c r="C24" t="s">
        <v>141</v>
      </c>
      <c r="D24">
        <v>35</v>
      </c>
      <c r="E24">
        <v>1255185</v>
      </c>
      <c r="F24">
        <v>35968</v>
      </c>
      <c r="G24">
        <v>187796</v>
      </c>
      <c r="H24">
        <v>0.42376556939501803</v>
      </c>
      <c r="I24">
        <v>0.447759119217082</v>
      </c>
      <c r="J24">
        <v>0.104731983985765</v>
      </c>
      <c r="K24">
        <v>1.34008007117438E-2</v>
      </c>
      <c r="L24">
        <v>1.03425266903915E-2</v>
      </c>
      <c r="M24">
        <v>0.33720633027327501</v>
      </c>
      <c r="N24">
        <v>0.44346524952608202</v>
      </c>
      <c r="O24">
        <v>0.18163326162431601</v>
      </c>
      <c r="P24">
        <v>2.6102792391744199E-2</v>
      </c>
      <c r="Q24">
        <v>1.15923661845833E-2</v>
      </c>
    </row>
    <row r="25" spans="1:17">
      <c r="A25" t="s">
        <v>142</v>
      </c>
      <c r="B25">
        <v>23</v>
      </c>
      <c r="C25" t="s">
        <v>143</v>
      </c>
      <c r="D25">
        <v>36</v>
      </c>
      <c r="E25">
        <v>763121</v>
      </c>
      <c r="F25">
        <v>13193</v>
      </c>
      <c r="G25">
        <v>86411</v>
      </c>
      <c r="H25">
        <v>0.44917759417873099</v>
      </c>
      <c r="I25">
        <v>0.42113241870689</v>
      </c>
      <c r="J25">
        <v>0.108769802167816</v>
      </c>
      <c r="K25">
        <v>1.1445463503373001E-2</v>
      </c>
      <c r="L25">
        <v>9.4747214431895703E-3</v>
      </c>
      <c r="M25">
        <v>0.38559905567578201</v>
      </c>
      <c r="N25">
        <v>0.41730798162270999</v>
      </c>
      <c r="O25">
        <v>0.16746710488248001</v>
      </c>
      <c r="P25">
        <v>2.7137748666257799E-2</v>
      </c>
      <c r="Q25">
        <v>2.4881091527699001E-3</v>
      </c>
    </row>
    <row r="26" spans="1:17">
      <c r="A26" t="s">
        <v>211</v>
      </c>
      <c r="B26">
        <v>24</v>
      </c>
      <c r="C26" t="s">
        <v>145</v>
      </c>
      <c r="D26">
        <v>37</v>
      </c>
      <c r="E26">
        <v>1133571</v>
      </c>
      <c r="F26">
        <v>31841</v>
      </c>
      <c r="G26">
        <v>156925</v>
      </c>
      <c r="H26">
        <v>0.44150623410068801</v>
      </c>
      <c r="I26">
        <v>0.46239125655601299</v>
      </c>
      <c r="J26">
        <v>8.1310260356144595E-2</v>
      </c>
      <c r="K26">
        <v>8.9507239094249492E-3</v>
      </c>
      <c r="L26">
        <v>5.8415250777299702E-3</v>
      </c>
      <c r="M26">
        <v>0.40198183845786201</v>
      </c>
      <c r="N26">
        <v>0.44325633264298198</v>
      </c>
      <c r="O26">
        <v>0.12430779034570701</v>
      </c>
      <c r="P26">
        <v>2.2195316233869701E-2</v>
      </c>
      <c r="Q26">
        <v>8.2587223195794198E-3</v>
      </c>
    </row>
    <row r="27" spans="1:17">
      <c r="A27" t="s">
        <v>146</v>
      </c>
      <c r="B27">
        <v>25</v>
      </c>
      <c r="C27" t="s">
        <v>147</v>
      </c>
      <c r="D27">
        <v>70</v>
      </c>
      <c r="E27">
        <v>905265</v>
      </c>
      <c r="F27">
        <v>25984</v>
      </c>
      <c r="G27">
        <v>147104</v>
      </c>
      <c r="H27">
        <v>0.40028479064039402</v>
      </c>
      <c r="I27">
        <v>0.44904556650246302</v>
      </c>
      <c r="J27">
        <v>0.127270628078818</v>
      </c>
      <c r="K27">
        <v>2.0820504926108398E-2</v>
      </c>
      <c r="L27">
        <v>2.57850985221675E-3</v>
      </c>
      <c r="M27">
        <v>0.388541440069611</v>
      </c>
      <c r="N27">
        <v>0.44900886447683303</v>
      </c>
      <c r="O27">
        <v>0.13463943876441201</v>
      </c>
      <c r="P27">
        <v>2.0189797694148401E-2</v>
      </c>
      <c r="Q27">
        <v>7.6204589949967396E-3</v>
      </c>
    </row>
    <row r="28" spans="1:17">
      <c r="A28" t="s">
        <v>148</v>
      </c>
      <c r="B28">
        <v>26</v>
      </c>
      <c r="C28" t="s">
        <v>149</v>
      </c>
      <c r="D28">
        <v>73</v>
      </c>
      <c r="E28">
        <v>884273</v>
      </c>
      <c r="F28">
        <v>39158</v>
      </c>
      <c r="G28">
        <v>174169</v>
      </c>
      <c r="H28">
        <v>0.539123550743143</v>
      </c>
      <c r="I28">
        <v>0.38428928954492098</v>
      </c>
      <c r="J28">
        <v>6.6321058276725103E-2</v>
      </c>
      <c r="K28">
        <v>6.9206803207518298E-3</v>
      </c>
      <c r="L28">
        <v>3.3454211144593698E-3</v>
      </c>
      <c r="M28">
        <v>0.485229862949205</v>
      </c>
      <c r="N28">
        <v>0.407012729016071</v>
      </c>
      <c r="O28">
        <v>8.7202659485901599E-2</v>
      </c>
      <c r="P28">
        <v>1.3199823160263901E-2</v>
      </c>
      <c r="Q28">
        <v>7.3549253885593904E-3</v>
      </c>
    </row>
    <row r="29" spans="1:17">
      <c r="A29" t="s">
        <v>150</v>
      </c>
      <c r="B29">
        <v>27</v>
      </c>
      <c r="C29" t="s">
        <v>151</v>
      </c>
      <c r="D29">
        <v>40</v>
      </c>
      <c r="E29">
        <v>823213</v>
      </c>
      <c r="F29">
        <v>12933</v>
      </c>
      <c r="G29">
        <v>77342</v>
      </c>
      <c r="H29">
        <v>0.35328230109023401</v>
      </c>
      <c r="I29">
        <v>0.44073300858269499</v>
      </c>
      <c r="J29">
        <v>0.171653908605892</v>
      </c>
      <c r="K29">
        <v>2.98461300548983E-2</v>
      </c>
      <c r="L29">
        <v>4.4846516662800599E-3</v>
      </c>
      <c r="M29">
        <v>0.20042150448656601</v>
      </c>
      <c r="N29">
        <v>0.44669131907630999</v>
      </c>
      <c r="O29">
        <v>0.28079180781464103</v>
      </c>
      <c r="P29">
        <v>5.7303922836233902E-2</v>
      </c>
      <c r="Q29">
        <v>1.47914457862481E-2</v>
      </c>
    </row>
    <row r="30" spans="1:17">
      <c r="A30" t="s">
        <v>152</v>
      </c>
      <c r="B30">
        <v>28</v>
      </c>
      <c r="C30" t="s">
        <v>153</v>
      </c>
      <c r="D30">
        <v>75</v>
      </c>
      <c r="E30">
        <v>346029</v>
      </c>
      <c r="F30">
        <v>13975</v>
      </c>
      <c r="G30">
        <v>65449</v>
      </c>
      <c r="H30">
        <v>0.54389982110912305</v>
      </c>
      <c r="I30">
        <v>0.38690518783541999</v>
      </c>
      <c r="J30">
        <v>6.0822898032200402E-2</v>
      </c>
      <c r="K30">
        <v>6.5831842576028598E-3</v>
      </c>
      <c r="L30">
        <v>1.78890876565295E-3</v>
      </c>
      <c r="M30">
        <v>0.49990068603034399</v>
      </c>
      <c r="N30">
        <v>0.407538694250485</v>
      </c>
      <c r="O30">
        <v>6.9519778759033798E-2</v>
      </c>
      <c r="P30">
        <v>1.1535699552323199E-2</v>
      </c>
      <c r="Q30">
        <v>1.1505141407813699E-2</v>
      </c>
    </row>
    <row r="31" spans="1:17">
      <c r="A31" t="s">
        <v>154</v>
      </c>
      <c r="B31">
        <v>29</v>
      </c>
      <c r="C31" t="s">
        <v>155</v>
      </c>
      <c r="D31">
        <v>45</v>
      </c>
      <c r="E31">
        <v>540273</v>
      </c>
      <c r="F31">
        <v>3950</v>
      </c>
      <c r="G31">
        <v>37426</v>
      </c>
      <c r="H31">
        <v>0.39139240506329098</v>
      </c>
      <c r="I31">
        <v>0.300759493670886</v>
      </c>
      <c r="J31">
        <v>0.199240506329114</v>
      </c>
      <c r="K31">
        <v>8.73417721518987E-2</v>
      </c>
      <c r="L31">
        <v>2.1265822784810099E-2</v>
      </c>
      <c r="M31">
        <v>0.39534013787206801</v>
      </c>
      <c r="N31">
        <v>0.36549457596323398</v>
      </c>
      <c r="O31">
        <v>0.171511783252284</v>
      </c>
      <c r="P31">
        <v>4.4861860738524002E-2</v>
      </c>
      <c r="Q31">
        <v>2.2791642173889799E-2</v>
      </c>
    </row>
    <row r="32" spans="1:17">
      <c r="A32" t="s">
        <v>212</v>
      </c>
      <c r="B32">
        <v>30</v>
      </c>
      <c r="C32" t="s">
        <v>157</v>
      </c>
      <c r="D32">
        <v>47</v>
      </c>
      <c r="E32">
        <v>719591</v>
      </c>
      <c r="F32">
        <v>12596</v>
      </c>
      <c r="G32">
        <v>63012</v>
      </c>
      <c r="H32">
        <v>0.335662114957129</v>
      </c>
      <c r="I32">
        <v>0.50976500476341702</v>
      </c>
      <c r="J32">
        <v>0.125754207684979</v>
      </c>
      <c r="K32">
        <v>2.0006351222610401E-2</v>
      </c>
      <c r="L32">
        <v>8.8123213718640792E-3</v>
      </c>
      <c r="M32">
        <v>0.28597727416999902</v>
      </c>
      <c r="N32">
        <v>0.45862692820415202</v>
      </c>
      <c r="O32">
        <v>0.20262807084364901</v>
      </c>
      <c r="P32">
        <v>3.4660064749571499E-2</v>
      </c>
      <c r="Q32">
        <v>1.8107662032628698E-2</v>
      </c>
    </row>
    <row r="33" spans="1:17">
      <c r="A33" t="s">
        <v>158</v>
      </c>
      <c r="B33">
        <v>31</v>
      </c>
      <c r="C33" t="s">
        <v>159</v>
      </c>
      <c r="D33">
        <v>53</v>
      </c>
      <c r="E33">
        <v>1058764</v>
      </c>
      <c r="F33">
        <v>30892</v>
      </c>
      <c r="G33">
        <v>151206</v>
      </c>
      <c r="H33">
        <v>0.40156027450472598</v>
      </c>
      <c r="I33">
        <v>0.47303508999093602</v>
      </c>
      <c r="J33">
        <v>0.110255082221934</v>
      </c>
      <c r="K33">
        <v>1.4987699080668101E-2</v>
      </c>
      <c r="L33">
        <v>1.6185420173507701E-4</v>
      </c>
      <c r="M33">
        <v>0.31952435749904101</v>
      </c>
      <c r="N33">
        <v>0.49078078912212503</v>
      </c>
      <c r="O33">
        <v>0.15490787402616299</v>
      </c>
      <c r="P33">
        <v>2.2968665264605899E-2</v>
      </c>
      <c r="Q33">
        <v>1.18183140880653E-2</v>
      </c>
    </row>
    <row r="34" spans="1:17">
      <c r="A34" t="s">
        <v>160</v>
      </c>
      <c r="B34">
        <v>32</v>
      </c>
      <c r="C34" t="s">
        <v>161</v>
      </c>
      <c r="D34">
        <v>54</v>
      </c>
      <c r="E34">
        <v>346419</v>
      </c>
      <c r="F34">
        <v>13207</v>
      </c>
      <c r="G34">
        <v>54702</v>
      </c>
      <c r="H34">
        <v>0.55440296812296497</v>
      </c>
      <c r="I34">
        <v>0.35640190807904898</v>
      </c>
      <c r="J34">
        <v>6.6555614446884195E-2</v>
      </c>
      <c r="K34">
        <v>1.1054743696524601E-2</v>
      </c>
      <c r="L34">
        <v>1.1584765654577099E-2</v>
      </c>
      <c r="M34">
        <v>0.49586852400277898</v>
      </c>
      <c r="N34">
        <v>0.366184051771416</v>
      </c>
      <c r="O34">
        <v>0.102976125187379</v>
      </c>
      <c r="P34">
        <v>2.2394062374318999E-2</v>
      </c>
      <c r="Q34">
        <v>1.2577236664107301E-2</v>
      </c>
    </row>
    <row r="36" spans="1:17">
      <c r="A36" t="s">
        <v>213</v>
      </c>
    </row>
    <row r="37" spans="1:17">
      <c r="A37" t="s">
        <v>191</v>
      </c>
      <c r="B37" t="s">
        <v>192</v>
      </c>
      <c r="C37" t="s">
        <v>193</v>
      </c>
      <c r="D37" t="s">
        <v>194</v>
      </c>
      <c r="E37" t="s">
        <v>195</v>
      </c>
      <c r="F37" t="s">
        <v>196</v>
      </c>
      <c r="G37" t="s">
        <v>197</v>
      </c>
      <c r="H37" t="s">
        <v>198</v>
      </c>
      <c r="I37" t="s">
        <v>199</v>
      </c>
      <c r="J37" t="s">
        <v>200</v>
      </c>
      <c r="K37" t="s">
        <v>201</v>
      </c>
      <c r="L37" t="s">
        <v>202</v>
      </c>
      <c r="M37" t="s">
        <v>203</v>
      </c>
      <c r="N37" t="s">
        <v>204</v>
      </c>
      <c r="O37" t="s">
        <v>205</v>
      </c>
      <c r="P37" t="s">
        <v>206</v>
      </c>
      <c r="Q37" t="s">
        <v>202</v>
      </c>
    </row>
    <row r="38" spans="1:17">
      <c r="A38" t="s">
        <v>102</v>
      </c>
      <c r="B38">
        <v>1</v>
      </c>
      <c r="C38" t="s">
        <v>102</v>
      </c>
      <c r="D38">
        <v>1</v>
      </c>
      <c r="E38">
        <v>1044049</v>
      </c>
      <c r="F38">
        <v>57987</v>
      </c>
      <c r="G38">
        <v>387</v>
      </c>
      <c r="H38">
        <v>0.64830048114232497</v>
      </c>
      <c r="I38">
        <v>0.31720902961008501</v>
      </c>
      <c r="J38">
        <v>3.3731698484143001E-2</v>
      </c>
      <c r="K38">
        <v>7.5879076344697997E-4</v>
      </c>
      <c r="L38" t="s">
        <v>50</v>
      </c>
      <c r="M38">
        <v>0.50645994832041297</v>
      </c>
      <c r="N38">
        <v>0.25064599483204097</v>
      </c>
      <c r="O38">
        <v>0.20671834625322999</v>
      </c>
      <c r="P38">
        <v>3.6175710594315201E-2</v>
      </c>
      <c r="Q38" t="s">
        <v>50</v>
      </c>
    </row>
    <row r="39" spans="1:17">
      <c r="A39" t="s">
        <v>103</v>
      </c>
      <c r="B39">
        <v>2</v>
      </c>
      <c r="C39" t="s">
        <v>104</v>
      </c>
      <c r="D39">
        <v>2</v>
      </c>
      <c r="E39">
        <v>1840710</v>
      </c>
      <c r="F39">
        <v>115256</v>
      </c>
      <c r="G39">
        <v>156</v>
      </c>
      <c r="H39">
        <v>0.64066078989380204</v>
      </c>
      <c r="I39">
        <v>0.27862323870340799</v>
      </c>
      <c r="J39">
        <v>6.0248490317206901E-2</v>
      </c>
      <c r="K39">
        <v>1.4281252169084499E-2</v>
      </c>
      <c r="L39">
        <v>6.1862289164989204E-3</v>
      </c>
      <c r="M39">
        <v>0.37179487179487197</v>
      </c>
      <c r="N39">
        <v>0.15384615384615399</v>
      </c>
      <c r="O39">
        <v>0.41666666666666702</v>
      </c>
      <c r="P39">
        <v>5.7692307692307702E-2</v>
      </c>
      <c r="Q39" t="s">
        <v>50</v>
      </c>
    </row>
    <row r="40" spans="1:17">
      <c r="A40" t="s">
        <v>105</v>
      </c>
      <c r="B40">
        <v>3</v>
      </c>
      <c r="C40" t="s">
        <v>106</v>
      </c>
      <c r="D40">
        <v>56</v>
      </c>
      <c r="E40">
        <v>272711</v>
      </c>
      <c r="F40">
        <v>24185</v>
      </c>
      <c r="G40">
        <v>13</v>
      </c>
      <c r="H40">
        <v>0.75703948728550796</v>
      </c>
      <c r="I40">
        <v>0.19698160016539201</v>
      </c>
      <c r="J40">
        <v>4.2092205912755802E-2</v>
      </c>
      <c r="K40">
        <v>2.15009303287161E-3</v>
      </c>
      <c r="L40">
        <v>1.7366136034732301E-3</v>
      </c>
      <c r="M40">
        <v>1</v>
      </c>
      <c r="N40" t="s">
        <v>50</v>
      </c>
      <c r="O40" t="s">
        <v>50</v>
      </c>
      <c r="P40" t="s">
        <v>50</v>
      </c>
      <c r="Q40" t="s">
        <v>50</v>
      </c>
    </row>
    <row r="41" spans="1:17">
      <c r="A41" t="s">
        <v>107</v>
      </c>
      <c r="B41">
        <v>4</v>
      </c>
      <c r="C41" t="s">
        <v>107</v>
      </c>
      <c r="D41">
        <v>58</v>
      </c>
      <c r="E41">
        <v>283025</v>
      </c>
      <c r="F41">
        <v>14419</v>
      </c>
      <c r="G41">
        <v>18</v>
      </c>
      <c r="H41">
        <v>0.53034190997988795</v>
      </c>
      <c r="I41">
        <v>0.433802621541022</v>
      </c>
      <c r="J41">
        <v>3.2734586309730203E-2</v>
      </c>
      <c r="K41">
        <v>3.12088216935987E-3</v>
      </c>
      <c r="L41" t="s">
        <v>50</v>
      </c>
      <c r="M41">
        <v>0.38888888888888901</v>
      </c>
      <c r="N41">
        <v>0.11111111111111099</v>
      </c>
      <c r="O41" t="s">
        <v>50</v>
      </c>
      <c r="P41">
        <v>0.5</v>
      </c>
      <c r="Q41" t="s">
        <v>50</v>
      </c>
    </row>
    <row r="42" spans="1:17">
      <c r="A42" t="s">
        <v>207</v>
      </c>
      <c r="B42">
        <v>5</v>
      </c>
      <c r="C42" t="s">
        <v>115</v>
      </c>
      <c r="D42">
        <v>5</v>
      </c>
      <c r="E42">
        <v>923636</v>
      </c>
      <c r="F42">
        <v>54673</v>
      </c>
      <c r="G42">
        <v>117</v>
      </c>
      <c r="H42">
        <v>0.69429151500740804</v>
      </c>
      <c r="I42">
        <v>0.27916887677647101</v>
      </c>
      <c r="J42">
        <v>2.5551917765624699E-2</v>
      </c>
      <c r="K42">
        <v>9.8769045049658909E-4</v>
      </c>
      <c r="L42" t="s">
        <v>50</v>
      </c>
      <c r="M42">
        <v>0.47863247863247899</v>
      </c>
      <c r="N42">
        <v>0.44444444444444398</v>
      </c>
      <c r="O42">
        <v>7.69230769230769E-2</v>
      </c>
      <c r="P42" t="s">
        <v>50</v>
      </c>
      <c r="Q42" t="s">
        <v>50</v>
      </c>
    </row>
    <row r="43" spans="1:17">
      <c r="A43" t="s">
        <v>116</v>
      </c>
      <c r="B43">
        <v>6</v>
      </c>
      <c r="C43" t="s">
        <v>117</v>
      </c>
      <c r="D43">
        <v>8</v>
      </c>
      <c r="E43">
        <v>359392</v>
      </c>
      <c r="F43">
        <v>20867</v>
      </c>
      <c r="G43">
        <v>97</v>
      </c>
      <c r="H43">
        <v>0.744668615517324</v>
      </c>
      <c r="I43">
        <v>0.23760003833804599</v>
      </c>
      <c r="J43">
        <v>1.7300043130301399E-2</v>
      </c>
      <c r="K43">
        <v>4.3130301432884498E-4</v>
      </c>
      <c r="L43" t="s">
        <v>50</v>
      </c>
      <c r="M43">
        <v>0.597938144329897</v>
      </c>
      <c r="N43">
        <v>0.23711340206185599</v>
      </c>
      <c r="O43">
        <v>0.164948453608247</v>
      </c>
      <c r="P43" t="s">
        <v>50</v>
      </c>
      <c r="Q43" t="s">
        <v>50</v>
      </c>
    </row>
    <row r="44" spans="1:17">
      <c r="A44" t="s">
        <v>110</v>
      </c>
      <c r="B44">
        <v>7</v>
      </c>
      <c r="C44" t="s">
        <v>111</v>
      </c>
      <c r="D44">
        <v>10</v>
      </c>
      <c r="E44">
        <v>751183</v>
      </c>
      <c r="F44">
        <v>22513</v>
      </c>
      <c r="G44">
        <v>27</v>
      </c>
      <c r="H44">
        <v>0.60764891396082299</v>
      </c>
      <c r="I44">
        <v>0.33855994314396098</v>
      </c>
      <c r="J44">
        <v>4.8416470483720497E-2</v>
      </c>
      <c r="K44">
        <v>4.1753653444676396E-3</v>
      </c>
      <c r="L44">
        <v>1.19930706702794E-3</v>
      </c>
      <c r="M44">
        <v>0.77777777777777801</v>
      </c>
      <c r="N44">
        <v>0.22222222222222199</v>
      </c>
      <c r="O44" t="s">
        <v>50</v>
      </c>
      <c r="P44" t="s">
        <v>50</v>
      </c>
      <c r="Q44" t="s">
        <v>50</v>
      </c>
    </row>
    <row r="45" spans="1:17">
      <c r="A45" t="s">
        <v>112</v>
      </c>
      <c r="B45">
        <v>8</v>
      </c>
      <c r="C45" t="s">
        <v>113</v>
      </c>
      <c r="D45">
        <v>11</v>
      </c>
      <c r="E45">
        <v>1391180</v>
      </c>
      <c r="F45">
        <v>85181</v>
      </c>
      <c r="G45">
        <v>105</v>
      </c>
      <c r="H45">
        <v>0.68762987051102897</v>
      </c>
      <c r="I45">
        <v>0.25077188574916898</v>
      </c>
      <c r="J45">
        <v>4.5150913936206398E-2</v>
      </c>
      <c r="K45">
        <v>1.2702363203061701E-2</v>
      </c>
      <c r="L45">
        <v>3.7449666005329799E-3</v>
      </c>
      <c r="M45" t="s">
        <v>50</v>
      </c>
      <c r="N45">
        <v>0.71428571428571397</v>
      </c>
      <c r="O45" t="s">
        <v>50</v>
      </c>
      <c r="P45">
        <v>0.28571428571428598</v>
      </c>
      <c r="Q45" t="s">
        <v>50</v>
      </c>
    </row>
    <row r="46" spans="1:17">
      <c r="A46" t="s">
        <v>208</v>
      </c>
      <c r="B46">
        <v>9</v>
      </c>
      <c r="C46" t="s">
        <v>109</v>
      </c>
      <c r="D46">
        <v>13</v>
      </c>
      <c r="E46">
        <v>20892724</v>
      </c>
      <c r="F46">
        <v>405660</v>
      </c>
      <c r="G46">
        <v>901</v>
      </c>
      <c r="H46">
        <v>0.499963023221417</v>
      </c>
      <c r="I46">
        <v>0.36053345165902501</v>
      </c>
      <c r="J46">
        <v>0.108815264014199</v>
      </c>
      <c r="K46">
        <v>2.8467189271804E-2</v>
      </c>
      <c r="L46">
        <v>2.22107183355519E-3</v>
      </c>
      <c r="M46">
        <v>0.48390677025527201</v>
      </c>
      <c r="N46">
        <v>0.23973362930077699</v>
      </c>
      <c r="O46">
        <v>0.18423973362930099</v>
      </c>
      <c r="P46">
        <v>8.4350721420643704E-2</v>
      </c>
      <c r="Q46">
        <v>7.7691453940066596E-3</v>
      </c>
    </row>
    <row r="47" spans="1:17">
      <c r="A47" t="s">
        <v>118</v>
      </c>
      <c r="B47">
        <v>10</v>
      </c>
      <c r="C47" t="s">
        <v>118</v>
      </c>
      <c r="D47">
        <v>62</v>
      </c>
      <c r="E47">
        <v>654876</v>
      </c>
      <c r="F47">
        <v>32609</v>
      </c>
      <c r="G47">
        <v>114</v>
      </c>
      <c r="H47">
        <v>0.71670397742954395</v>
      </c>
      <c r="I47">
        <v>0.26437486583458603</v>
      </c>
      <c r="J47">
        <v>1.3247876353154E-2</v>
      </c>
      <c r="K47">
        <v>2.79064062068754E-3</v>
      </c>
      <c r="L47">
        <v>2.8826397620288899E-3</v>
      </c>
      <c r="M47">
        <v>0.28947368421052599</v>
      </c>
      <c r="N47">
        <v>0.60526315789473695</v>
      </c>
      <c r="O47">
        <v>0.105263157894737</v>
      </c>
      <c r="P47" t="s">
        <v>50</v>
      </c>
      <c r="Q47" t="s">
        <v>50</v>
      </c>
    </row>
    <row r="48" spans="1:17">
      <c r="A48" t="s">
        <v>121</v>
      </c>
      <c r="B48">
        <v>11</v>
      </c>
      <c r="C48" t="s">
        <v>122</v>
      </c>
      <c r="D48">
        <v>14</v>
      </c>
      <c r="E48">
        <v>1768193</v>
      </c>
      <c r="F48">
        <v>72491</v>
      </c>
      <c r="G48">
        <v>386</v>
      </c>
      <c r="H48">
        <v>0.55773820198369495</v>
      </c>
      <c r="I48">
        <v>0.372570388048171</v>
      </c>
      <c r="J48">
        <v>6.5332248141148602E-2</v>
      </c>
      <c r="K48">
        <v>4.0556758770054196E-3</v>
      </c>
      <c r="L48">
        <v>3.0348594997999803E-4</v>
      </c>
      <c r="M48">
        <v>0.44818652849740898</v>
      </c>
      <c r="N48">
        <v>0.37305699481865301</v>
      </c>
      <c r="O48">
        <v>0.121761658031088</v>
      </c>
      <c r="P48">
        <v>2.5906735751295299E-3</v>
      </c>
      <c r="Q48">
        <v>5.4404145077720199E-2</v>
      </c>
    </row>
    <row r="49" spans="1:17">
      <c r="A49" t="s">
        <v>123</v>
      </c>
      <c r="B49">
        <v>12</v>
      </c>
      <c r="C49" t="s">
        <v>124</v>
      </c>
      <c r="D49">
        <v>16</v>
      </c>
      <c r="E49">
        <v>886975</v>
      </c>
      <c r="F49">
        <v>12703</v>
      </c>
      <c r="G49">
        <v>4</v>
      </c>
      <c r="H49">
        <v>0.61914508383846301</v>
      </c>
      <c r="I49">
        <v>0.29339526096197699</v>
      </c>
      <c r="J49">
        <v>8.2500196803904594E-2</v>
      </c>
      <c r="K49">
        <v>4.9594583956545698E-3</v>
      </c>
      <c r="L49" t="s">
        <v>50</v>
      </c>
      <c r="M49">
        <v>0.5</v>
      </c>
      <c r="N49" t="s">
        <v>50</v>
      </c>
      <c r="O49">
        <v>0.5</v>
      </c>
      <c r="P49" t="s">
        <v>50</v>
      </c>
      <c r="Q49" t="s">
        <v>50</v>
      </c>
    </row>
    <row r="50" spans="1:17">
      <c r="A50" t="s">
        <v>125</v>
      </c>
      <c r="B50">
        <v>13</v>
      </c>
      <c r="C50" t="s">
        <v>126</v>
      </c>
      <c r="D50">
        <v>17</v>
      </c>
      <c r="E50">
        <v>557093</v>
      </c>
      <c r="F50">
        <v>23937</v>
      </c>
      <c r="G50">
        <v>122</v>
      </c>
      <c r="H50">
        <v>0.608346910640431</v>
      </c>
      <c r="I50">
        <v>0.35229978694071901</v>
      </c>
      <c r="J50">
        <v>3.6888498976479903E-2</v>
      </c>
      <c r="K50">
        <v>1.5457241926724299E-3</v>
      </c>
      <c r="L50">
        <v>9.1907924969712197E-4</v>
      </c>
      <c r="M50">
        <v>0.50819672131147497</v>
      </c>
      <c r="N50">
        <v>0.45081967213114699</v>
      </c>
      <c r="O50">
        <v>4.0983606557377102E-2</v>
      </c>
      <c r="P50" t="s">
        <v>50</v>
      </c>
      <c r="Q50" t="s">
        <v>50</v>
      </c>
    </row>
    <row r="51" spans="1:17">
      <c r="A51" t="s">
        <v>127</v>
      </c>
      <c r="B51">
        <v>14</v>
      </c>
      <c r="C51" t="s">
        <v>128</v>
      </c>
      <c r="D51">
        <v>20</v>
      </c>
      <c r="E51">
        <v>4796603</v>
      </c>
      <c r="F51">
        <v>184412</v>
      </c>
      <c r="G51">
        <v>731</v>
      </c>
      <c r="H51">
        <v>0.60025920222111395</v>
      </c>
      <c r="I51">
        <v>0.30649849250591099</v>
      </c>
      <c r="J51">
        <v>8.5634340498449105E-2</v>
      </c>
      <c r="K51">
        <v>7.5374704466086798E-3</v>
      </c>
      <c r="L51">
        <v>7.0494327917922897E-5</v>
      </c>
      <c r="M51">
        <v>0.36662106703146402</v>
      </c>
      <c r="N51">
        <v>0.43228454172366598</v>
      </c>
      <c r="O51">
        <v>0.17510259917920701</v>
      </c>
      <c r="P51">
        <v>2.5991792065663499E-2</v>
      </c>
      <c r="Q51" t="s">
        <v>50</v>
      </c>
    </row>
    <row r="52" spans="1:17">
      <c r="A52" t="s">
        <v>209</v>
      </c>
      <c r="B52">
        <v>15</v>
      </c>
      <c r="C52" t="s">
        <v>120</v>
      </c>
      <c r="D52">
        <v>23</v>
      </c>
      <c r="E52">
        <v>2116506</v>
      </c>
      <c r="F52">
        <v>56992</v>
      </c>
      <c r="G52">
        <v>104</v>
      </c>
      <c r="H52">
        <v>0.51347557551937095</v>
      </c>
      <c r="I52">
        <v>0.38087801796743398</v>
      </c>
      <c r="J52">
        <v>0.10038250982594001</v>
      </c>
      <c r="K52">
        <v>4.8603312745648499E-3</v>
      </c>
      <c r="L52">
        <v>4.0356541268950002E-4</v>
      </c>
      <c r="M52">
        <v>0.20192307692307701</v>
      </c>
      <c r="N52">
        <v>0.49038461538461497</v>
      </c>
      <c r="O52">
        <v>0.144230769230769</v>
      </c>
      <c r="P52">
        <v>4.80769230769231E-2</v>
      </c>
      <c r="Q52">
        <v>0.115384615384615</v>
      </c>
    </row>
    <row r="53" spans="1:17">
      <c r="A53" t="s">
        <v>210</v>
      </c>
      <c r="B53">
        <v>16</v>
      </c>
      <c r="C53" t="s">
        <v>130</v>
      </c>
      <c r="D53">
        <v>24</v>
      </c>
      <c r="E53">
        <v>911960</v>
      </c>
      <c r="F53">
        <v>36315</v>
      </c>
      <c r="G53">
        <v>13</v>
      </c>
      <c r="H53">
        <v>0.500068842076277</v>
      </c>
      <c r="I53">
        <v>0.37896186148974298</v>
      </c>
      <c r="J53">
        <v>0.113148836568911</v>
      </c>
      <c r="K53">
        <v>7.82045986506953E-3</v>
      </c>
      <c r="L53" t="s">
        <v>50</v>
      </c>
      <c r="M53" t="s">
        <v>50</v>
      </c>
      <c r="N53">
        <v>0.15384615384615399</v>
      </c>
      <c r="O53" t="s">
        <v>50</v>
      </c>
      <c r="P53">
        <v>0.84615384615384603</v>
      </c>
      <c r="Q53" t="s">
        <v>50</v>
      </c>
    </row>
    <row r="54" spans="1:17">
      <c r="A54" t="s">
        <v>131</v>
      </c>
      <c r="B54">
        <v>17</v>
      </c>
      <c r="C54" t="s">
        <v>132</v>
      </c>
      <c r="D54">
        <v>27</v>
      </c>
      <c r="E54">
        <v>983365</v>
      </c>
      <c r="F54">
        <v>33789</v>
      </c>
      <c r="G54">
        <v>42</v>
      </c>
      <c r="H54">
        <v>0.61635443487525499</v>
      </c>
      <c r="I54">
        <v>0.317292610021013</v>
      </c>
      <c r="J54">
        <v>6.3363816626712796E-2</v>
      </c>
      <c r="K54">
        <v>2.3972298677084301E-3</v>
      </c>
      <c r="L54">
        <v>5.9190860931072203E-4</v>
      </c>
      <c r="M54">
        <v>0.35714285714285698</v>
      </c>
      <c r="N54">
        <v>0.64285714285714302</v>
      </c>
      <c r="O54" t="s">
        <v>50</v>
      </c>
      <c r="P54" t="s">
        <v>50</v>
      </c>
      <c r="Q54" t="s">
        <v>50</v>
      </c>
    </row>
    <row r="55" spans="1:17">
      <c r="A55" t="s">
        <v>133</v>
      </c>
      <c r="B55">
        <v>18</v>
      </c>
      <c r="C55" t="s">
        <v>134</v>
      </c>
      <c r="D55">
        <v>29</v>
      </c>
      <c r="E55">
        <v>471026</v>
      </c>
      <c r="F55">
        <v>20662</v>
      </c>
      <c r="G55">
        <v>168</v>
      </c>
      <c r="H55">
        <v>0.66373051979479203</v>
      </c>
      <c r="I55">
        <v>0.30006775723550499</v>
      </c>
      <c r="J55">
        <v>2.71028942019166E-2</v>
      </c>
      <c r="K55">
        <v>2.17791114122544E-3</v>
      </c>
      <c r="L55">
        <v>6.9209176265608401E-3</v>
      </c>
      <c r="M55">
        <v>0.94047619047619002</v>
      </c>
      <c r="N55">
        <v>5.95238095238095E-2</v>
      </c>
      <c r="O55" t="s">
        <v>50</v>
      </c>
      <c r="P55" t="s">
        <v>50</v>
      </c>
      <c r="Q55" t="s">
        <v>50</v>
      </c>
    </row>
    <row r="56" spans="1:17">
      <c r="A56" t="s">
        <v>135</v>
      </c>
      <c r="B56">
        <v>19</v>
      </c>
      <c r="C56" t="s">
        <v>136</v>
      </c>
      <c r="D56">
        <v>30</v>
      </c>
      <c r="E56">
        <v>4475949</v>
      </c>
      <c r="F56">
        <v>230804</v>
      </c>
      <c r="G56">
        <v>163</v>
      </c>
      <c r="H56">
        <v>0.67095457617718901</v>
      </c>
      <c r="I56">
        <v>0.25029028959636701</v>
      </c>
      <c r="J56">
        <v>7.2767369716296104E-2</v>
      </c>
      <c r="K56">
        <v>5.7104729554080498E-3</v>
      </c>
      <c r="L56">
        <v>2.7729155473908598E-4</v>
      </c>
      <c r="M56">
        <v>0.47239263803680998</v>
      </c>
      <c r="N56">
        <v>0.110429447852761</v>
      </c>
      <c r="O56">
        <v>0.41717791411042898</v>
      </c>
      <c r="P56" t="s">
        <v>50</v>
      </c>
      <c r="Q56" t="s">
        <v>50</v>
      </c>
    </row>
    <row r="57" spans="1:17">
      <c r="A57" t="s">
        <v>137</v>
      </c>
      <c r="B57">
        <v>20</v>
      </c>
      <c r="C57" t="s">
        <v>137</v>
      </c>
      <c r="D57">
        <v>31</v>
      </c>
      <c r="E57">
        <v>659234</v>
      </c>
      <c r="F57">
        <v>19655</v>
      </c>
      <c r="G57">
        <v>19</v>
      </c>
      <c r="H57">
        <v>0.494937674891885</v>
      </c>
      <c r="I57">
        <v>0.39297888577970003</v>
      </c>
      <c r="J57">
        <v>9.9313151869753202E-2</v>
      </c>
      <c r="K57">
        <v>1.1040447723225599E-2</v>
      </c>
      <c r="L57">
        <v>1.72983973543628E-3</v>
      </c>
      <c r="M57">
        <v>0.42105263157894701</v>
      </c>
      <c r="N57">
        <v>0.36842105263157898</v>
      </c>
      <c r="O57">
        <v>0.21052631578947401</v>
      </c>
      <c r="P57" t="s">
        <v>50</v>
      </c>
      <c r="Q57" t="s">
        <v>50</v>
      </c>
    </row>
    <row r="58" spans="1:17">
      <c r="A58" t="s">
        <v>138</v>
      </c>
      <c r="B58">
        <v>21</v>
      </c>
      <c r="C58" t="s">
        <v>139</v>
      </c>
      <c r="D58">
        <v>33</v>
      </c>
      <c r="E58">
        <v>2941988</v>
      </c>
      <c r="F58">
        <v>74243</v>
      </c>
      <c r="G58">
        <v>162</v>
      </c>
      <c r="H58">
        <v>0.53200975176110898</v>
      </c>
      <c r="I58">
        <v>0.39110757916571298</v>
      </c>
      <c r="J58">
        <v>7.4148404563393194E-2</v>
      </c>
      <c r="K58">
        <v>2.3975324272995399E-3</v>
      </c>
      <c r="L58">
        <v>3.3673208248589102E-4</v>
      </c>
      <c r="M58">
        <v>0.358024691358025</v>
      </c>
      <c r="N58">
        <v>0.24691358024691401</v>
      </c>
      <c r="O58">
        <v>0.22839506172839499</v>
      </c>
      <c r="P58">
        <v>0.15432098765432101</v>
      </c>
      <c r="Q58">
        <v>1.2345679012345699E-2</v>
      </c>
    </row>
    <row r="59" spans="1:17">
      <c r="A59" t="s">
        <v>141</v>
      </c>
      <c r="B59">
        <v>22</v>
      </c>
      <c r="C59" t="s">
        <v>141</v>
      </c>
      <c r="D59">
        <v>35</v>
      </c>
      <c r="E59">
        <v>1255185</v>
      </c>
      <c r="F59">
        <v>63212</v>
      </c>
      <c r="G59">
        <v>214</v>
      </c>
      <c r="H59">
        <v>0.59007783332278696</v>
      </c>
      <c r="I59">
        <v>0.36070682781750302</v>
      </c>
      <c r="J59">
        <v>4.6557615642599498E-2</v>
      </c>
      <c r="K59">
        <v>2.65772321711068E-3</v>
      </c>
      <c r="L59" t="s">
        <v>50</v>
      </c>
      <c r="M59">
        <v>0.154205607476636</v>
      </c>
      <c r="N59">
        <v>0.35046728971962599</v>
      </c>
      <c r="O59">
        <v>0.45327102803738301</v>
      </c>
      <c r="P59" t="s">
        <v>50</v>
      </c>
      <c r="Q59">
        <v>4.2056074766355103E-2</v>
      </c>
    </row>
    <row r="60" spans="1:17">
      <c r="A60" t="s">
        <v>142</v>
      </c>
      <c r="B60">
        <v>23</v>
      </c>
      <c r="C60" t="s">
        <v>143</v>
      </c>
      <c r="D60">
        <v>36</v>
      </c>
      <c r="E60">
        <v>763121</v>
      </c>
      <c r="F60">
        <v>33490</v>
      </c>
      <c r="G60">
        <v>38</v>
      </c>
      <c r="H60">
        <v>0.70722603762317104</v>
      </c>
      <c r="I60">
        <v>0.26345177664974601</v>
      </c>
      <c r="J60">
        <v>2.9143027769483399E-2</v>
      </c>
      <c r="K60">
        <v>1.7915795759928301E-4</v>
      </c>
      <c r="L60" t="s">
        <v>50</v>
      </c>
      <c r="M60" t="s">
        <v>50</v>
      </c>
      <c r="N60">
        <v>0.76315789473684204</v>
      </c>
      <c r="O60">
        <v>0.18421052631578899</v>
      </c>
      <c r="P60">
        <v>5.2631578947368397E-2</v>
      </c>
      <c r="Q60" t="s">
        <v>50</v>
      </c>
    </row>
    <row r="61" spans="1:17">
      <c r="A61" t="s">
        <v>211</v>
      </c>
      <c r="B61">
        <v>24</v>
      </c>
      <c r="C61" t="s">
        <v>145</v>
      </c>
      <c r="D61">
        <v>37</v>
      </c>
      <c r="E61">
        <v>1133571</v>
      </c>
      <c r="F61">
        <v>65009</v>
      </c>
      <c r="G61">
        <v>138</v>
      </c>
      <c r="H61">
        <v>0.67149163961913005</v>
      </c>
      <c r="I61">
        <v>0.29983540740512898</v>
      </c>
      <c r="J61">
        <v>2.7734621360119401E-2</v>
      </c>
      <c r="K61">
        <v>5.9991693457828903E-4</v>
      </c>
      <c r="L61">
        <v>3.38414681044163E-4</v>
      </c>
      <c r="M61">
        <v>0.29710144927536197</v>
      </c>
      <c r="N61">
        <v>0.70289855072463803</v>
      </c>
      <c r="O61" t="s">
        <v>50</v>
      </c>
      <c r="P61" t="s">
        <v>50</v>
      </c>
      <c r="Q61" t="s">
        <v>50</v>
      </c>
    </row>
    <row r="62" spans="1:17">
      <c r="A62" t="s">
        <v>146</v>
      </c>
      <c r="B62">
        <v>25</v>
      </c>
      <c r="C62" t="s">
        <v>147</v>
      </c>
      <c r="D62">
        <v>70</v>
      </c>
      <c r="E62">
        <v>905265</v>
      </c>
      <c r="F62">
        <v>60825</v>
      </c>
      <c r="G62">
        <v>161</v>
      </c>
      <c r="H62">
        <v>0.71485408960131502</v>
      </c>
      <c r="I62">
        <v>0.25354706124126603</v>
      </c>
      <c r="J62">
        <v>3.1385121249486198E-2</v>
      </c>
      <c r="K62">
        <v>1.64406083025072E-5</v>
      </c>
      <c r="L62">
        <v>1.97287299630086E-4</v>
      </c>
      <c r="M62">
        <v>0.77639751552795</v>
      </c>
      <c r="N62">
        <v>0.22360248447205</v>
      </c>
      <c r="O62" t="s">
        <v>50</v>
      </c>
      <c r="P62" t="s">
        <v>50</v>
      </c>
      <c r="Q62" t="s">
        <v>50</v>
      </c>
    </row>
    <row r="63" spans="1:17">
      <c r="A63" t="s">
        <v>148</v>
      </c>
      <c r="B63">
        <v>26</v>
      </c>
      <c r="C63" t="s">
        <v>149</v>
      </c>
      <c r="D63">
        <v>73</v>
      </c>
      <c r="E63">
        <v>884273</v>
      </c>
      <c r="F63">
        <v>77144</v>
      </c>
      <c r="G63">
        <v>91</v>
      </c>
      <c r="H63">
        <v>0.75374624079643304</v>
      </c>
      <c r="I63">
        <v>0.21728196619309301</v>
      </c>
      <c r="J63">
        <v>2.7960696878564801E-2</v>
      </c>
      <c r="K63">
        <v>9.8517059006533194E-4</v>
      </c>
      <c r="L63">
        <v>2.5925541843824502E-5</v>
      </c>
      <c r="M63">
        <v>0.74725274725274704</v>
      </c>
      <c r="N63">
        <v>0.120879120879121</v>
      </c>
      <c r="O63">
        <v>6.5934065934065894E-2</v>
      </c>
      <c r="P63">
        <v>2.1978021978022001E-2</v>
      </c>
      <c r="Q63">
        <v>4.3956043956044001E-2</v>
      </c>
    </row>
    <row r="64" spans="1:17">
      <c r="A64" t="s">
        <v>150</v>
      </c>
      <c r="B64">
        <v>27</v>
      </c>
      <c r="C64" t="s">
        <v>151</v>
      </c>
      <c r="D64">
        <v>40</v>
      </c>
      <c r="E64">
        <v>823213</v>
      </c>
      <c r="F64">
        <v>31889</v>
      </c>
      <c r="G64">
        <v>4</v>
      </c>
      <c r="H64">
        <v>0.47944432249364999</v>
      </c>
      <c r="I64">
        <v>0.42277901470726598</v>
      </c>
      <c r="J64">
        <v>9.2727899902787805E-2</v>
      </c>
      <c r="K64">
        <v>5.0487628962965301E-3</v>
      </c>
      <c r="L64" t="s">
        <v>50</v>
      </c>
      <c r="M64" t="s">
        <v>50</v>
      </c>
      <c r="N64" t="s">
        <v>50</v>
      </c>
      <c r="O64" t="s">
        <v>50</v>
      </c>
      <c r="P64" t="s">
        <v>50</v>
      </c>
      <c r="Q64">
        <v>1</v>
      </c>
    </row>
    <row r="65" spans="1:17">
      <c r="A65" t="s">
        <v>152</v>
      </c>
      <c r="B65">
        <v>28</v>
      </c>
      <c r="C65" t="s">
        <v>153</v>
      </c>
      <c r="D65">
        <v>75</v>
      </c>
      <c r="E65">
        <v>346029</v>
      </c>
      <c r="F65">
        <v>26389</v>
      </c>
      <c r="G65">
        <v>133</v>
      </c>
      <c r="H65">
        <v>0.74424949789685102</v>
      </c>
      <c r="I65">
        <v>0.24358634279434599</v>
      </c>
      <c r="J65">
        <v>1.2164159308802901E-2</v>
      </c>
      <c r="K65" t="s">
        <v>50</v>
      </c>
      <c r="L65" t="s">
        <v>50</v>
      </c>
      <c r="M65">
        <v>0.86466165413533802</v>
      </c>
      <c r="N65">
        <v>7.5187969924812E-3</v>
      </c>
      <c r="O65">
        <v>0.12781954887218</v>
      </c>
      <c r="P65" t="s">
        <v>50</v>
      </c>
      <c r="Q65" t="s">
        <v>50</v>
      </c>
    </row>
    <row r="66" spans="1:17">
      <c r="A66" t="s">
        <v>154</v>
      </c>
      <c r="B66">
        <v>29</v>
      </c>
      <c r="C66" t="s">
        <v>155</v>
      </c>
      <c r="D66">
        <v>45</v>
      </c>
      <c r="E66">
        <v>540273</v>
      </c>
      <c r="F66">
        <v>13626</v>
      </c>
      <c r="G66">
        <v>47</v>
      </c>
      <c r="H66">
        <v>0.71987377073242298</v>
      </c>
      <c r="I66">
        <v>0.25796271833259898</v>
      </c>
      <c r="J66">
        <v>1.8714222809335102E-2</v>
      </c>
      <c r="K66">
        <v>2.3484514897989099E-3</v>
      </c>
      <c r="L66">
        <v>1.10083663584324E-3</v>
      </c>
      <c r="M66">
        <v>0.29787234042553201</v>
      </c>
      <c r="N66">
        <v>0.48936170212766</v>
      </c>
      <c r="O66">
        <v>0.170212765957447</v>
      </c>
      <c r="P66">
        <v>4.2553191489361701E-2</v>
      </c>
      <c r="Q66" t="s">
        <v>50</v>
      </c>
    </row>
    <row r="67" spans="1:17">
      <c r="A67" t="s">
        <v>212</v>
      </c>
      <c r="B67">
        <v>30</v>
      </c>
      <c r="C67" t="s">
        <v>157</v>
      </c>
      <c r="D67">
        <v>47</v>
      </c>
      <c r="E67">
        <v>719591</v>
      </c>
      <c r="F67">
        <v>21437</v>
      </c>
      <c r="G67">
        <v>20</v>
      </c>
      <c r="H67">
        <v>0.48831459625880502</v>
      </c>
      <c r="I67">
        <v>0.45939263889536802</v>
      </c>
      <c r="J67">
        <v>5.0426832112702297E-2</v>
      </c>
      <c r="K67">
        <v>9.3296636656248504E-4</v>
      </c>
      <c r="L67">
        <v>9.3296636656248504E-4</v>
      </c>
      <c r="M67">
        <v>0.8</v>
      </c>
      <c r="N67">
        <v>0.2</v>
      </c>
      <c r="O67" t="s">
        <v>50</v>
      </c>
      <c r="P67" t="s">
        <v>50</v>
      </c>
      <c r="Q67" t="s">
        <v>50</v>
      </c>
    </row>
    <row r="68" spans="1:17">
      <c r="A68" t="s">
        <v>158</v>
      </c>
      <c r="B68">
        <v>31</v>
      </c>
      <c r="C68" t="s">
        <v>159</v>
      </c>
      <c r="D68">
        <v>53</v>
      </c>
      <c r="E68">
        <v>1058764</v>
      </c>
      <c r="F68">
        <v>61279</v>
      </c>
      <c r="G68">
        <v>21</v>
      </c>
      <c r="H68">
        <v>0.66611726692668005</v>
      </c>
      <c r="I68">
        <v>0.29703487328448602</v>
      </c>
      <c r="J68">
        <v>3.20827689746895E-2</v>
      </c>
      <c r="K68">
        <v>3.5738181106088501E-3</v>
      </c>
      <c r="L68">
        <v>1.19127270353628E-3</v>
      </c>
      <c r="M68" t="s">
        <v>50</v>
      </c>
      <c r="N68">
        <v>1</v>
      </c>
      <c r="O68" t="s">
        <v>50</v>
      </c>
      <c r="P68" t="s">
        <v>50</v>
      </c>
      <c r="Q68" t="s">
        <v>50</v>
      </c>
    </row>
    <row r="69" spans="1:17">
      <c r="A69" t="s">
        <v>160</v>
      </c>
      <c r="B69">
        <v>32</v>
      </c>
      <c r="C69" t="s">
        <v>161</v>
      </c>
      <c r="D69">
        <v>54</v>
      </c>
      <c r="E69">
        <v>346419</v>
      </c>
      <c r="F69">
        <v>22852</v>
      </c>
      <c r="G69">
        <v>62</v>
      </c>
      <c r="H69">
        <v>0.73043934885349204</v>
      </c>
      <c r="I69">
        <v>0.25196919306844001</v>
      </c>
      <c r="J69">
        <v>1.41344302468055E-2</v>
      </c>
      <c r="K69">
        <v>2.0129529144057401E-3</v>
      </c>
      <c r="L69">
        <v>1.4440749168562899E-3</v>
      </c>
      <c r="M69">
        <v>0.30645161290322598</v>
      </c>
      <c r="N69">
        <v>0.30645161290322598</v>
      </c>
      <c r="O69">
        <v>0.35483870967741898</v>
      </c>
      <c r="P69">
        <v>3.2258064516128997E-2</v>
      </c>
      <c r="Q69" t="s">
        <v>50</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65" zoomScaleNormal="65" workbookViewId="0">
      <selection activeCell="E7" sqref="E7"/>
    </sheetView>
  </sheetViews>
  <sheetFormatPr defaultColWidth="8.33203125" defaultRowHeight="15"/>
  <cols>
    <col min="1" max="1" width="19" customWidth="1"/>
    <col min="2" max="3" width="12.5546875" customWidth="1"/>
  </cols>
  <sheetData>
    <row r="1" spans="1:3">
      <c r="A1" t="s">
        <v>214</v>
      </c>
      <c r="B1" t="s">
        <v>215</v>
      </c>
      <c r="C1" t="s">
        <v>216</v>
      </c>
    </row>
    <row r="2" spans="1:3">
      <c r="A2" t="s">
        <v>124</v>
      </c>
      <c r="B2" s="66">
        <v>1581.7927829703499</v>
      </c>
      <c r="C2" s="66">
        <f t="shared" ref="C2:C33" si="0">B2/3</f>
        <v>527.26426099011667</v>
      </c>
    </row>
    <row r="3" spans="1:3">
      <c r="A3" t="s">
        <v>102</v>
      </c>
      <c r="B3" s="66">
        <v>4327.3995526456501</v>
      </c>
      <c r="C3" s="66">
        <f t="shared" si="0"/>
        <v>1442.46651754855</v>
      </c>
    </row>
    <row r="4" spans="1:3">
      <c r="A4" t="s">
        <v>107</v>
      </c>
      <c r="B4" s="66">
        <v>4358.5062707693096</v>
      </c>
      <c r="C4" s="66">
        <f t="shared" si="0"/>
        <v>1452.8354235897698</v>
      </c>
    </row>
    <row r="5" spans="1:3">
      <c r="A5" t="s">
        <v>143</v>
      </c>
      <c r="B5" s="66">
        <v>5454.7478396317601</v>
      </c>
      <c r="C5" s="66">
        <f t="shared" si="0"/>
        <v>1818.2492798772535</v>
      </c>
    </row>
    <row r="6" spans="1:3">
      <c r="A6" t="s">
        <v>153</v>
      </c>
      <c r="B6" s="66">
        <v>3697.85669450353</v>
      </c>
      <c r="C6" s="66">
        <f t="shared" si="0"/>
        <v>1232.6188981678433</v>
      </c>
    </row>
    <row r="7" spans="1:3">
      <c r="A7" t="s">
        <v>117</v>
      </c>
      <c r="B7" s="66">
        <v>3405.3002152857698</v>
      </c>
      <c r="C7" s="66">
        <f t="shared" si="0"/>
        <v>1135.1000717619233</v>
      </c>
    </row>
    <row r="8" spans="1:3">
      <c r="A8" t="s">
        <v>132</v>
      </c>
      <c r="B8" s="66">
        <v>5470.63460465562</v>
      </c>
      <c r="C8" s="66">
        <f t="shared" si="0"/>
        <v>1823.5448682185399</v>
      </c>
    </row>
    <row r="9" spans="1:3">
      <c r="A9" t="s">
        <v>147</v>
      </c>
      <c r="B9" s="66">
        <v>3837.70740225705</v>
      </c>
      <c r="C9" s="66">
        <f t="shared" si="0"/>
        <v>1279.2358007523501</v>
      </c>
    </row>
    <row r="10" spans="1:3">
      <c r="A10" t="s">
        <v>118</v>
      </c>
      <c r="B10" s="66">
        <v>3696.54346125035</v>
      </c>
      <c r="C10" s="66">
        <f t="shared" si="0"/>
        <v>1232.1811537501167</v>
      </c>
    </row>
    <row r="11" spans="1:3">
      <c r="A11" t="s">
        <v>128</v>
      </c>
      <c r="B11" s="66">
        <v>4668.8119218641996</v>
      </c>
      <c r="C11" s="66">
        <f t="shared" si="0"/>
        <v>1556.2706406213999</v>
      </c>
    </row>
    <row r="12" spans="1:3">
      <c r="A12" t="s">
        <v>149</v>
      </c>
      <c r="B12" s="66">
        <v>4470.7140650802503</v>
      </c>
      <c r="C12" s="66">
        <f t="shared" si="0"/>
        <v>1490.2380216934168</v>
      </c>
    </row>
    <row r="13" spans="1:3">
      <c r="A13" t="s">
        <v>113</v>
      </c>
      <c r="B13" s="66">
        <v>3393.8621872263502</v>
      </c>
      <c r="C13" s="66">
        <f t="shared" si="0"/>
        <v>1131.2873957421168</v>
      </c>
    </row>
    <row r="14" spans="1:3">
      <c r="A14" t="s">
        <v>106</v>
      </c>
      <c r="B14" s="66">
        <v>3868.4111064293802</v>
      </c>
      <c r="C14" s="66">
        <f t="shared" si="0"/>
        <v>1289.4703688097934</v>
      </c>
    </row>
    <row r="15" spans="1:3">
      <c r="A15" t="s">
        <v>122</v>
      </c>
      <c r="B15" s="66">
        <v>5211.0471035740202</v>
      </c>
      <c r="C15" s="66">
        <f t="shared" si="0"/>
        <v>1737.01570119134</v>
      </c>
    </row>
    <row r="16" spans="1:3">
      <c r="A16" t="s">
        <v>159</v>
      </c>
      <c r="B16" s="66">
        <v>3844.1532080982101</v>
      </c>
      <c r="C16" s="66">
        <f t="shared" si="0"/>
        <v>1281.3844026994034</v>
      </c>
    </row>
    <row r="17" spans="1:3">
      <c r="A17" t="s">
        <v>136</v>
      </c>
      <c r="B17" s="66">
        <v>5662.1943768985702</v>
      </c>
      <c r="C17" s="66">
        <f t="shared" si="0"/>
        <v>1887.3981256328568</v>
      </c>
    </row>
    <row r="18" spans="1:3">
      <c r="A18" t="s">
        <v>130</v>
      </c>
      <c r="B18" s="66">
        <v>4168.75249631927</v>
      </c>
      <c r="C18" s="66">
        <f t="shared" si="0"/>
        <v>1389.5841654397566</v>
      </c>
    </row>
    <row r="19" spans="1:3">
      <c r="A19" t="s">
        <v>137</v>
      </c>
      <c r="B19" s="66">
        <v>3793.5970160952402</v>
      </c>
      <c r="C19" s="66">
        <f t="shared" si="0"/>
        <v>1264.5323386984135</v>
      </c>
    </row>
    <row r="20" spans="1:3">
      <c r="A20" t="s">
        <v>126</v>
      </c>
      <c r="B20" s="66">
        <v>4254.3733205605104</v>
      </c>
      <c r="C20" s="66">
        <f t="shared" si="0"/>
        <v>1418.1244401868369</v>
      </c>
    </row>
    <row r="21" spans="1:3">
      <c r="A21" t="s">
        <v>139</v>
      </c>
      <c r="B21" s="66">
        <v>4475.3406614412997</v>
      </c>
      <c r="C21" s="66">
        <f t="shared" si="0"/>
        <v>1491.7802204804332</v>
      </c>
    </row>
    <row r="22" spans="1:3">
      <c r="A22" t="s">
        <v>141</v>
      </c>
      <c r="B22" s="66">
        <v>5652.1701283167604</v>
      </c>
      <c r="C22" s="66">
        <f t="shared" si="0"/>
        <v>1884.0567094389201</v>
      </c>
    </row>
    <row r="23" spans="1:3">
      <c r="A23" t="s">
        <v>115</v>
      </c>
      <c r="B23" s="66">
        <v>5172.5535888309996</v>
      </c>
      <c r="C23" s="66">
        <f t="shared" si="0"/>
        <v>1724.1845296103331</v>
      </c>
    </row>
    <row r="24" spans="1:3">
      <c r="A24" t="s">
        <v>145</v>
      </c>
      <c r="B24" s="66">
        <v>5458.7809134831195</v>
      </c>
      <c r="C24" s="66">
        <f t="shared" si="0"/>
        <v>1819.5936378277065</v>
      </c>
    </row>
    <row r="25" spans="1:3">
      <c r="A25" t="s">
        <v>134</v>
      </c>
      <c r="B25" s="66">
        <v>4764.8560493233599</v>
      </c>
      <c r="C25" s="66">
        <f t="shared" si="0"/>
        <v>1588.2853497744534</v>
      </c>
    </row>
    <row r="26" spans="1:3">
      <c r="A26" t="s">
        <v>104</v>
      </c>
      <c r="B26" s="66">
        <v>4609.6511696114303</v>
      </c>
      <c r="C26" s="66">
        <f t="shared" si="0"/>
        <v>1536.5503898704767</v>
      </c>
    </row>
    <row r="27" spans="1:3">
      <c r="A27" t="s">
        <v>155</v>
      </c>
      <c r="B27" s="66">
        <v>3964.1704614669302</v>
      </c>
      <c r="C27" s="66">
        <f t="shared" si="0"/>
        <v>1321.3901538223101</v>
      </c>
    </row>
    <row r="28" spans="1:3">
      <c r="A28" t="s">
        <v>120</v>
      </c>
      <c r="B28" s="66">
        <v>4582.6729765692598</v>
      </c>
      <c r="C28" s="66">
        <f t="shared" si="0"/>
        <v>1527.5576588564199</v>
      </c>
    </row>
    <row r="29" spans="1:3">
      <c r="A29" t="s">
        <v>111</v>
      </c>
      <c r="B29" s="66">
        <v>3855.1765915115002</v>
      </c>
      <c r="C29" s="66">
        <f t="shared" si="0"/>
        <v>1285.0588638371667</v>
      </c>
    </row>
    <row r="30" spans="1:3">
      <c r="A30" t="s">
        <v>109</v>
      </c>
      <c r="B30" s="66">
        <v>4596.7334226638995</v>
      </c>
      <c r="C30" s="66">
        <f t="shared" si="0"/>
        <v>1532.2444742212999</v>
      </c>
    </row>
    <row r="31" spans="1:3">
      <c r="A31" t="s">
        <v>151</v>
      </c>
      <c r="B31" s="66">
        <v>3575.6204259556898</v>
      </c>
      <c r="C31" s="66">
        <f t="shared" si="0"/>
        <v>1191.8734753185634</v>
      </c>
    </row>
    <row r="32" spans="1:3">
      <c r="A32" t="s">
        <v>157</v>
      </c>
      <c r="B32" s="66">
        <v>3311.2042209348501</v>
      </c>
      <c r="C32" s="66">
        <f t="shared" si="0"/>
        <v>1103.7347403116166</v>
      </c>
    </row>
    <row r="33" spans="1:3">
      <c r="A33" t="s">
        <v>161</v>
      </c>
      <c r="B33" s="66">
        <v>4229.01329572344</v>
      </c>
      <c r="C33" s="66">
        <f t="shared" si="0"/>
        <v>1409.6710985744801</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abSelected="1" zoomScale="65" zoomScaleNormal="65" workbookViewId="0">
      <selection activeCell="A35" sqref="A35"/>
    </sheetView>
  </sheetViews>
  <sheetFormatPr defaultColWidth="8.33203125" defaultRowHeight="15"/>
  <cols>
    <col min="1" max="1" width="13.21875" customWidth="1"/>
    <col min="2" max="3" width="19" customWidth="1"/>
    <col min="4" max="4" width="9.44140625" customWidth="1"/>
    <col min="5" max="5" width="7.5546875" customWidth="1"/>
    <col min="6" max="6" width="10.109375" customWidth="1"/>
    <col min="7" max="7" width="19.77734375" customWidth="1"/>
    <col min="8" max="8" width="11.88671875" customWidth="1"/>
    <col min="9" max="9" width="15.88671875" customWidth="1"/>
  </cols>
  <sheetData>
    <row r="1" spans="1:10">
      <c r="A1" t="s">
        <v>217</v>
      </c>
      <c r="B1" t="s">
        <v>214</v>
      </c>
      <c r="C1" t="s">
        <v>218</v>
      </c>
      <c r="D1" t="s">
        <v>219</v>
      </c>
      <c r="E1" t="s">
        <v>220</v>
      </c>
      <c r="F1" t="s">
        <v>221</v>
      </c>
      <c r="G1" t="s">
        <v>222</v>
      </c>
      <c r="H1" t="s">
        <v>223</v>
      </c>
      <c r="I1" t="s">
        <v>224</v>
      </c>
      <c r="J1" s="67"/>
    </row>
    <row r="2" spans="1:10">
      <c r="A2">
        <v>1</v>
      </c>
      <c r="B2" t="s">
        <v>102</v>
      </c>
      <c r="C2" t="s">
        <v>102</v>
      </c>
      <c r="D2" s="68">
        <v>0.32492803636870199</v>
      </c>
      <c r="E2" s="68">
        <v>0.258805308901146</v>
      </c>
      <c r="F2" s="60">
        <v>0</v>
      </c>
      <c r="G2" s="68">
        <v>3.0552293770329999E-3</v>
      </c>
      <c r="H2" s="68">
        <v>0.44</v>
      </c>
      <c r="I2" s="50">
        <v>629205965.5</v>
      </c>
      <c r="J2" s="67"/>
    </row>
    <row r="3" spans="1:10">
      <c r="A3">
        <v>2</v>
      </c>
      <c r="B3" t="s">
        <v>104</v>
      </c>
      <c r="C3" t="s">
        <v>104</v>
      </c>
      <c r="D3" s="68">
        <v>0.364996359303634</v>
      </c>
      <c r="E3" s="68">
        <v>0.29937218747109201</v>
      </c>
      <c r="F3" s="60">
        <v>8.5175922598800004E-3</v>
      </c>
      <c r="G3" s="68">
        <v>1.9435078493625E-2</v>
      </c>
      <c r="H3" s="68">
        <v>0.5</v>
      </c>
      <c r="I3" s="50">
        <v>645415962.89999998</v>
      </c>
      <c r="J3" s="67"/>
    </row>
    <row r="4" spans="1:10">
      <c r="A4">
        <v>56</v>
      </c>
      <c r="B4" t="s">
        <v>106</v>
      </c>
      <c r="C4" t="s">
        <v>106</v>
      </c>
      <c r="D4" s="68">
        <v>0.50803283983288405</v>
      </c>
      <c r="E4" s="68">
        <v>0.20291715285881001</v>
      </c>
      <c r="F4" s="68"/>
      <c r="G4" s="68"/>
      <c r="H4" s="68"/>
      <c r="I4" s="50"/>
      <c r="J4" s="67"/>
    </row>
    <row r="5" spans="1:10">
      <c r="A5">
        <v>58</v>
      </c>
      <c r="B5" t="s">
        <v>107</v>
      </c>
      <c r="C5" t="s">
        <v>107</v>
      </c>
      <c r="D5" s="68">
        <v>0.30957074080608998</v>
      </c>
      <c r="E5" s="68">
        <v>0.38783989707518501</v>
      </c>
      <c r="F5" s="68"/>
      <c r="G5" s="68"/>
      <c r="H5" s="68"/>
      <c r="I5" s="50"/>
      <c r="J5" s="67"/>
    </row>
    <row r="6" spans="1:10">
      <c r="A6">
        <v>5</v>
      </c>
      <c r="B6" t="s">
        <v>115</v>
      </c>
      <c r="C6" t="s">
        <v>115</v>
      </c>
      <c r="D6" s="68">
        <v>0.32711520883837403</v>
      </c>
      <c r="E6" s="68">
        <v>0.248028613929234</v>
      </c>
      <c r="F6" s="60">
        <v>0</v>
      </c>
      <c r="G6" s="68">
        <v>1.0088101200547E-2</v>
      </c>
      <c r="H6" s="68">
        <v>0.55000000000000004</v>
      </c>
      <c r="I6" s="50">
        <v>215108416.03</v>
      </c>
      <c r="J6" s="67"/>
    </row>
    <row r="7" spans="1:10">
      <c r="A7">
        <v>8</v>
      </c>
      <c r="B7" t="s">
        <v>117</v>
      </c>
      <c r="C7" t="s">
        <v>117</v>
      </c>
      <c r="D7" s="68">
        <v>0.370693672631006</v>
      </c>
      <c r="E7" s="68">
        <v>0.26278095618790598</v>
      </c>
      <c r="F7" s="60">
        <v>0</v>
      </c>
      <c r="G7" s="68">
        <v>0.275579122409157</v>
      </c>
      <c r="H7" s="68">
        <v>0.34</v>
      </c>
      <c r="I7" s="50">
        <v>93269236.599999994</v>
      </c>
      <c r="J7" s="67"/>
    </row>
    <row r="8" spans="1:10">
      <c r="A8">
        <v>10</v>
      </c>
      <c r="B8" t="s">
        <v>111</v>
      </c>
      <c r="C8" t="s">
        <v>111</v>
      </c>
      <c r="D8" s="68">
        <v>0.182779043809428</v>
      </c>
      <c r="E8" s="68">
        <v>0.47365814580147098</v>
      </c>
      <c r="F8" s="60">
        <v>1.4173093506152999E-2</v>
      </c>
      <c r="G8" s="68">
        <v>1.1537524840020999E-2</v>
      </c>
      <c r="H8" s="68">
        <v>0.48</v>
      </c>
      <c r="I8" s="50">
        <v>480898181.97000003</v>
      </c>
      <c r="J8" s="67"/>
    </row>
    <row r="9" spans="1:10">
      <c r="A9">
        <v>11</v>
      </c>
      <c r="B9" t="s">
        <v>225</v>
      </c>
      <c r="C9" t="s">
        <v>225</v>
      </c>
      <c r="D9" s="68">
        <v>0.35336452971455301</v>
      </c>
      <c r="E9" s="68">
        <v>0.19971069266347699</v>
      </c>
      <c r="F9" s="60">
        <v>0</v>
      </c>
      <c r="G9" s="68">
        <v>2.9350810837330001E-3</v>
      </c>
      <c r="H9" s="68">
        <v>0.22</v>
      </c>
      <c r="I9" s="50">
        <v>181659376.62</v>
      </c>
      <c r="J9" s="67"/>
    </row>
    <row r="10" spans="1:10">
      <c r="A10">
        <v>13</v>
      </c>
      <c r="B10" t="s">
        <v>109</v>
      </c>
      <c r="C10" t="s">
        <v>109</v>
      </c>
      <c r="D10" s="68">
        <v>0.15501009808895999</v>
      </c>
      <c r="E10" s="68">
        <v>0.47496077376747298</v>
      </c>
      <c r="F10" s="60">
        <v>6.4246119060260001E-3</v>
      </c>
      <c r="G10" s="68">
        <v>0.15068031656665101</v>
      </c>
      <c r="H10" s="68">
        <v>0.35</v>
      </c>
      <c r="I10" s="50">
        <v>2568181633.5900002</v>
      </c>
      <c r="J10" s="67"/>
    </row>
    <row r="11" spans="1:10">
      <c r="A11">
        <v>62</v>
      </c>
      <c r="B11" t="s">
        <v>118</v>
      </c>
      <c r="C11" t="s">
        <v>118</v>
      </c>
      <c r="D11" s="68">
        <v>0.28918077134475301</v>
      </c>
      <c r="E11" s="68">
        <v>0.29927208584727599</v>
      </c>
      <c r="F11" s="68"/>
      <c r="G11" s="68"/>
      <c r="H11" s="68"/>
      <c r="I11" s="50"/>
      <c r="J11" s="67"/>
    </row>
    <row r="12" spans="1:10">
      <c r="A12">
        <v>14</v>
      </c>
      <c r="B12" t="s">
        <v>122</v>
      </c>
      <c r="C12" t="s">
        <v>122</v>
      </c>
      <c r="D12" s="68">
        <v>0.25730284455984098</v>
      </c>
      <c r="E12" s="68">
        <v>0.31124978299029699</v>
      </c>
      <c r="F12" s="60">
        <v>4.8622845605329999E-3</v>
      </c>
      <c r="G12" s="68">
        <v>2.5960279134573001E-2</v>
      </c>
      <c r="H12" s="68">
        <v>0.77</v>
      </c>
      <c r="I12" s="50">
        <v>1414061798.4000001</v>
      </c>
      <c r="J12" s="67"/>
    </row>
    <row r="13" spans="1:10">
      <c r="A13">
        <v>16</v>
      </c>
      <c r="B13" t="s">
        <v>124</v>
      </c>
      <c r="C13" t="s">
        <v>124</v>
      </c>
      <c r="D13" s="68">
        <v>9.6345069684405996E-2</v>
      </c>
      <c r="E13" s="68">
        <v>0.47483411102532302</v>
      </c>
      <c r="F13" s="60">
        <v>0</v>
      </c>
      <c r="G13" s="68">
        <v>0</v>
      </c>
      <c r="H13" s="68">
        <v>0.93</v>
      </c>
      <c r="I13" s="50">
        <v>57602949.719999999</v>
      </c>
      <c r="J13" s="67"/>
    </row>
    <row r="14" spans="1:10">
      <c r="A14">
        <v>17</v>
      </c>
      <c r="B14" t="s">
        <v>126</v>
      </c>
      <c r="C14" t="s">
        <v>126</v>
      </c>
      <c r="D14" s="68">
        <v>0.24030407510069801</v>
      </c>
      <c r="E14" s="68">
        <v>0.433135880794773</v>
      </c>
      <c r="F14" s="60">
        <v>0</v>
      </c>
      <c r="G14" s="68">
        <v>4.6276068970745002E-2</v>
      </c>
      <c r="H14" s="68">
        <v>0.28000000000000003</v>
      </c>
      <c r="I14" s="50">
        <v>271693911.76999998</v>
      </c>
      <c r="J14" s="67"/>
    </row>
    <row r="15" spans="1:10">
      <c r="A15">
        <v>20</v>
      </c>
      <c r="B15" t="s">
        <v>128</v>
      </c>
      <c r="C15" t="s">
        <v>128</v>
      </c>
      <c r="D15" s="68">
        <v>0.25858317240342799</v>
      </c>
      <c r="E15" s="68">
        <v>0.37706645796563598</v>
      </c>
      <c r="F15" s="60">
        <v>0.117822883500208</v>
      </c>
      <c r="G15" s="68">
        <v>1.9429679077404002E-2</v>
      </c>
      <c r="H15" s="68">
        <v>0.67</v>
      </c>
      <c r="I15" s="50">
        <v>1079160201.5899999</v>
      </c>
      <c r="J15" s="67"/>
    </row>
    <row r="16" spans="1:10">
      <c r="A16">
        <v>23</v>
      </c>
      <c r="B16" t="s">
        <v>120</v>
      </c>
      <c r="C16" t="s">
        <v>120</v>
      </c>
      <c r="D16" s="68">
        <v>0.18432777862015601</v>
      </c>
      <c r="E16" s="68">
        <v>0.40334432489646299</v>
      </c>
      <c r="F16" s="60">
        <v>0</v>
      </c>
      <c r="G16" s="68">
        <v>6.3152985923089003E-2</v>
      </c>
      <c r="H16" s="68">
        <v>0.62</v>
      </c>
      <c r="I16" s="50">
        <v>473093846.20999998</v>
      </c>
      <c r="J16" s="67"/>
    </row>
    <row r="17" spans="1:10">
      <c r="A17">
        <v>24</v>
      </c>
      <c r="B17" t="s">
        <v>130</v>
      </c>
      <c r="C17" t="s">
        <v>130</v>
      </c>
      <c r="D17" s="68">
        <v>0.243114647925257</v>
      </c>
      <c r="E17" s="68">
        <v>0.40168699594442497</v>
      </c>
      <c r="F17" s="60">
        <v>0</v>
      </c>
      <c r="G17" s="68">
        <v>0.128062988895219</v>
      </c>
      <c r="H17" s="68">
        <v>0.27</v>
      </c>
      <c r="I17" s="50">
        <v>111523063.48</v>
      </c>
      <c r="J17" s="67"/>
    </row>
    <row r="18" spans="1:10">
      <c r="A18">
        <v>27</v>
      </c>
      <c r="B18" t="s">
        <v>132</v>
      </c>
      <c r="C18" t="s">
        <v>132</v>
      </c>
      <c r="D18" s="68">
        <v>0.21078992343758901</v>
      </c>
      <c r="E18" s="68">
        <v>0.42723013194079901</v>
      </c>
      <c r="F18" s="60">
        <v>2.1834119852662998E-2</v>
      </c>
      <c r="G18" s="68">
        <v>7.0651506116533994E-2</v>
      </c>
      <c r="H18" s="68">
        <v>0.15</v>
      </c>
      <c r="I18" s="50">
        <v>239535755.28999999</v>
      </c>
      <c r="J18" s="67"/>
    </row>
    <row r="19" spans="1:10">
      <c r="A19">
        <v>29</v>
      </c>
      <c r="B19" t="s">
        <v>134</v>
      </c>
      <c r="C19" t="s">
        <v>134</v>
      </c>
      <c r="D19" s="68">
        <v>0.27028601299380201</v>
      </c>
      <c r="E19" s="68">
        <v>0.386252672559594</v>
      </c>
      <c r="F19" s="60">
        <v>0</v>
      </c>
      <c r="G19" s="68">
        <v>2.6504116035782E-2</v>
      </c>
      <c r="H19" s="68">
        <v>0.56999999999999995</v>
      </c>
      <c r="I19" s="50">
        <v>339428864.10000002</v>
      </c>
      <c r="J19" s="67"/>
    </row>
    <row r="20" spans="1:10">
      <c r="A20">
        <v>30</v>
      </c>
      <c r="B20" t="s">
        <v>136</v>
      </c>
      <c r="C20" t="s">
        <v>136</v>
      </c>
      <c r="D20" s="68">
        <v>0.324105170355246</v>
      </c>
      <c r="E20" s="68">
        <v>0.32214220969235902</v>
      </c>
      <c r="F20" s="60">
        <v>0</v>
      </c>
      <c r="G20" s="68">
        <v>1.3887086577147999E-2</v>
      </c>
      <c r="H20" s="68">
        <v>0.46</v>
      </c>
      <c r="I20" s="50">
        <v>358462851.25</v>
      </c>
      <c r="J20" s="67"/>
    </row>
    <row r="21" spans="1:10">
      <c r="A21">
        <v>31</v>
      </c>
      <c r="B21" t="s">
        <v>137</v>
      </c>
      <c r="C21" t="s">
        <v>137</v>
      </c>
      <c r="D21" s="68">
        <v>0.17270111600701199</v>
      </c>
      <c r="E21" s="68">
        <v>0.43892889171168498</v>
      </c>
      <c r="F21" s="60">
        <v>0</v>
      </c>
      <c r="G21" s="68">
        <v>6.8229459227989999E-3</v>
      </c>
      <c r="H21" s="68">
        <v>0.25</v>
      </c>
      <c r="I21" s="50">
        <v>192187482.47999999</v>
      </c>
      <c r="J21" s="67"/>
    </row>
    <row r="22" spans="1:10">
      <c r="A22">
        <v>33</v>
      </c>
      <c r="B22" t="s">
        <v>139</v>
      </c>
      <c r="C22" t="s">
        <v>139</v>
      </c>
      <c r="D22" s="68">
        <v>0.16850967579793899</v>
      </c>
      <c r="E22" s="68">
        <v>0.41724236104988</v>
      </c>
      <c r="F22" s="60">
        <v>5.8226005513720001E-2</v>
      </c>
      <c r="G22" s="68">
        <v>5.4835397482544998E-2</v>
      </c>
      <c r="H22" s="68">
        <v>0.6</v>
      </c>
      <c r="I22" s="50">
        <v>4260923848.2199998</v>
      </c>
      <c r="J22" s="67"/>
    </row>
    <row r="23" spans="1:10">
      <c r="A23">
        <v>35</v>
      </c>
      <c r="B23" t="s">
        <v>141</v>
      </c>
      <c r="C23" t="s">
        <v>141</v>
      </c>
      <c r="D23" s="68">
        <v>0.31779163176623398</v>
      </c>
      <c r="E23" s="68">
        <v>0.33272122941790599</v>
      </c>
      <c r="F23" s="60">
        <v>0</v>
      </c>
      <c r="G23" s="68">
        <v>5.5284824527089001E-2</v>
      </c>
      <c r="H23" s="68">
        <v>0.67</v>
      </c>
      <c r="I23" s="50">
        <v>476522252.26999998</v>
      </c>
      <c r="J23" s="67"/>
    </row>
    <row r="24" spans="1:10">
      <c r="A24">
        <v>36</v>
      </c>
      <c r="B24" t="s">
        <v>143</v>
      </c>
      <c r="C24" t="s">
        <v>143</v>
      </c>
      <c r="D24" s="68">
        <v>0.236555404794211</v>
      </c>
      <c r="E24" s="68">
        <v>0.447920134399653</v>
      </c>
      <c r="F24" s="60">
        <v>4.8316451112364003E-2</v>
      </c>
      <c r="G24" s="68">
        <v>5.8993903290063002E-2</v>
      </c>
      <c r="H24" s="68">
        <v>0.1</v>
      </c>
      <c r="I24" s="50">
        <v>76185581.209999993</v>
      </c>
      <c r="J24" s="67"/>
    </row>
    <row r="25" spans="1:10">
      <c r="A25">
        <v>37</v>
      </c>
      <c r="B25" t="s">
        <v>145</v>
      </c>
      <c r="C25" t="s">
        <v>145</v>
      </c>
      <c r="D25" s="68">
        <v>0.31491416442508002</v>
      </c>
      <c r="E25" s="68">
        <v>0.273645428044343</v>
      </c>
      <c r="F25" s="60">
        <v>0</v>
      </c>
      <c r="G25" s="68">
        <v>3.0831713998406E-2</v>
      </c>
      <c r="H25" s="68">
        <v>0.6</v>
      </c>
      <c r="I25" s="50">
        <v>440730314.26999998</v>
      </c>
      <c r="J25" s="67"/>
    </row>
    <row r="26" spans="1:10">
      <c r="A26">
        <v>70</v>
      </c>
      <c r="B26" t="s">
        <v>147</v>
      </c>
      <c r="C26" t="s">
        <v>147</v>
      </c>
      <c r="D26" s="68">
        <v>0.37675286818558101</v>
      </c>
      <c r="E26" s="68">
        <v>0.30387622601676101</v>
      </c>
      <c r="F26" s="68"/>
      <c r="G26" s="68"/>
      <c r="H26" s="68"/>
      <c r="I26" s="50"/>
      <c r="J26" s="67"/>
    </row>
    <row r="27" spans="1:10">
      <c r="A27">
        <v>73</v>
      </c>
      <c r="B27" t="s">
        <v>149</v>
      </c>
      <c r="C27" t="s">
        <v>149</v>
      </c>
      <c r="D27" s="68">
        <v>0.47055830379702601</v>
      </c>
      <c r="E27" s="68">
        <v>0.20306035055720001</v>
      </c>
      <c r="F27" s="68"/>
      <c r="G27" s="68"/>
      <c r="H27" s="68"/>
      <c r="I27" s="50"/>
      <c r="J27" s="67"/>
    </row>
    <row r="28" spans="1:10">
      <c r="A28">
        <v>40</v>
      </c>
      <c r="B28" t="s">
        <v>151</v>
      </c>
      <c r="C28" t="s">
        <v>151</v>
      </c>
      <c r="D28" s="68">
        <v>0.21565280778017801</v>
      </c>
      <c r="E28" s="68">
        <v>0.473707470499105</v>
      </c>
      <c r="F28" s="60">
        <v>2.2488239526259998E-3</v>
      </c>
      <c r="G28" s="68">
        <v>3.0062229037945001E-2</v>
      </c>
      <c r="H28" s="68">
        <v>0.57999999999999996</v>
      </c>
      <c r="I28" s="50">
        <v>539601056.17999995</v>
      </c>
      <c r="J28" s="67"/>
    </row>
    <row r="29" spans="1:10">
      <c r="A29">
        <v>75</v>
      </c>
      <c r="B29" t="s">
        <v>153</v>
      </c>
      <c r="C29" t="s">
        <v>153</v>
      </c>
      <c r="D29" s="68">
        <v>0.43168053572307802</v>
      </c>
      <c r="E29" s="68">
        <v>0.245877358864836</v>
      </c>
      <c r="F29" s="68"/>
      <c r="G29" s="68"/>
      <c r="H29" s="68"/>
      <c r="I29" s="50"/>
      <c r="J29" s="67"/>
    </row>
    <row r="30" spans="1:10">
      <c r="A30">
        <v>45</v>
      </c>
      <c r="B30" t="s">
        <v>155</v>
      </c>
      <c r="C30" t="s">
        <v>155</v>
      </c>
      <c r="D30" s="68">
        <v>0.14768380848081999</v>
      </c>
      <c r="E30" s="68">
        <v>0.40934134259489502</v>
      </c>
      <c r="F30" s="60">
        <v>3.1861824262600002E-4</v>
      </c>
      <c r="G30" s="68">
        <v>1.9313045646769E-2</v>
      </c>
      <c r="H30" s="68">
        <v>0.42</v>
      </c>
      <c r="I30" s="50">
        <v>114080253.84999999</v>
      </c>
      <c r="J30" s="67"/>
    </row>
    <row r="31" spans="1:10">
      <c r="A31">
        <v>47</v>
      </c>
      <c r="B31" t="s">
        <v>157</v>
      </c>
      <c r="C31" t="s">
        <v>157</v>
      </c>
      <c r="D31" s="68">
        <v>0.19074472708162801</v>
      </c>
      <c r="E31" s="68">
        <v>0.42380780864184098</v>
      </c>
      <c r="F31" s="60">
        <v>0</v>
      </c>
      <c r="G31" s="68">
        <v>0.13831966672360399</v>
      </c>
      <c r="H31" s="68">
        <v>0.09</v>
      </c>
      <c r="I31" s="50">
        <v>159332658.91999999</v>
      </c>
      <c r="J31" s="67"/>
    </row>
    <row r="32" spans="1:10">
      <c r="A32">
        <v>53</v>
      </c>
      <c r="B32" t="s">
        <v>159</v>
      </c>
      <c r="C32" t="s">
        <v>159</v>
      </c>
      <c r="D32" s="68">
        <v>0.32100931534171601</v>
      </c>
      <c r="E32" s="68">
        <v>0.38354190497815699</v>
      </c>
      <c r="F32" s="60">
        <v>3.8526908484182998E-2</v>
      </c>
      <c r="G32" s="68">
        <v>4.511145490553E-2</v>
      </c>
      <c r="H32" s="68">
        <v>0.37</v>
      </c>
      <c r="I32" s="50">
        <v>133012203.72</v>
      </c>
      <c r="J32" s="67"/>
    </row>
    <row r="33" spans="1:10">
      <c r="A33">
        <v>54</v>
      </c>
      <c r="B33" t="s">
        <v>161</v>
      </c>
      <c r="C33" t="s">
        <v>161</v>
      </c>
      <c r="D33" s="68">
        <v>0.36182237600922701</v>
      </c>
      <c r="E33" s="68">
        <v>0.29807209298297299</v>
      </c>
      <c r="F33" s="60">
        <v>0</v>
      </c>
      <c r="G33" s="68">
        <v>0</v>
      </c>
      <c r="H33" s="68">
        <v>0.85</v>
      </c>
      <c r="I33" s="50">
        <v>103498057.14</v>
      </c>
      <c r="J33" s="67"/>
    </row>
    <row r="34" spans="1:10">
      <c r="H34" s="69"/>
      <c r="I34" s="68"/>
      <c r="J34" s="67"/>
    </row>
    <row r="35" spans="1:10">
      <c r="A35" t="s">
        <v>226</v>
      </c>
      <c r="H35" s="69"/>
      <c r="I35" s="50"/>
      <c r="J35" s="67"/>
    </row>
    <row r="36" spans="1:10">
      <c r="A36" t="s">
        <v>227</v>
      </c>
      <c r="H36" s="69"/>
      <c r="I36" s="70"/>
      <c r="J36" s="67"/>
    </row>
    <row r="37" spans="1:10">
      <c r="H37" s="69"/>
      <c r="I37" s="70"/>
      <c r="J37" s="67"/>
    </row>
    <row r="38" spans="1:10">
      <c r="H38" s="69"/>
      <c r="I38" s="70"/>
      <c r="J38" s="67"/>
    </row>
    <row r="39" spans="1:10">
      <c r="H39" s="69"/>
      <c r="I39" s="70"/>
      <c r="J39" s="67"/>
    </row>
    <row r="40" spans="1:10">
      <c r="H40" s="69"/>
      <c r="I40" s="70"/>
      <c r="J40" s="67"/>
    </row>
    <row r="41" spans="1:10">
      <c r="H41" s="69"/>
      <c r="I41" s="70"/>
      <c r="J41" s="67"/>
    </row>
    <row r="42" spans="1:10">
      <c r="H42" s="69"/>
      <c r="I42" s="70"/>
      <c r="J42" s="67"/>
    </row>
    <row r="43" spans="1:10">
      <c r="H43" s="69"/>
      <c r="I43" s="70"/>
      <c r="J43" s="67"/>
    </row>
    <row r="44" spans="1:10">
      <c r="H44" s="69"/>
      <c r="I44" s="70"/>
      <c r="J44" s="67"/>
    </row>
    <row r="45" spans="1:10">
      <c r="H45" s="69"/>
      <c r="I45" s="70"/>
      <c r="J45" s="67"/>
    </row>
    <row r="46" spans="1:10">
      <c r="H46" s="69"/>
      <c r="I46" s="70"/>
      <c r="J46" s="67"/>
    </row>
    <row r="47" spans="1:10">
      <c r="H47" s="69"/>
      <c r="I47" s="70"/>
      <c r="J47" s="67"/>
    </row>
    <row r="48" spans="1:10">
      <c r="H48" s="69"/>
      <c r="I48" s="70"/>
      <c r="J48" s="67"/>
    </row>
    <row r="49" spans="8:10">
      <c r="H49" s="69"/>
      <c r="I49" s="70"/>
      <c r="J49" s="67"/>
    </row>
    <row r="50" spans="8:10">
      <c r="H50" s="69"/>
      <c r="I50" s="70"/>
      <c r="J50" s="67"/>
    </row>
    <row r="51" spans="8:10">
      <c r="H51" s="69"/>
      <c r="I51" s="70"/>
      <c r="J51" s="67"/>
    </row>
    <row r="52" spans="8:10">
      <c r="H52" s="69"/>
      <c r="I52" s="70"/>
      <c r="J52" s="67"/>
    </row>
    <row r="53" spans="8:10">
      <c r="H53" s="69"/>
      <c r="I53" s="70"/>
      <c r="J53" s="67"/>
    </row>
    <row r="54" spans="8:10">
      <c r="H54" s="69"/>
      <c r="I54" s="70"/>
      <c r="J54" s="67"/>
    </row>
    <row r="55" spans="8:10">
      <c r="H55" s="69"/>
      <c r="I55" s="70"/>
      <c r="J55" s="67"/>
    </row>
    <row r="56" spans="8:10">
      <c r="H56" s="69"/>
      <c r="I56" s="70"/>
      <c r="J56" s="67"/>
    </row>
    <row r="57" spans="8:10">
      <c r="H57" s="69"/>
      <c r="I57" s="70"/>
      <c r="J57" s="67"/>
    </row>
    <row r="58" spans="8:10">
      <c r="H58" s="69"/>
      <c r="I58" s="70"/>
      <c r="J58" s="67"/>
    </row>
    <row r="59" spans="8:10">
      <c r="H59" s="69"/>
      <c r="I59" s="70"/>
      <c r="J59" s="67"/>
    </row>
    <row r="60" spans="8:10">
      <c r="H60" s="69"/>
      <c r="I60" s="70"/>
      <c r="J60" s="67"/>
    </row>
    <row r="61" spans="8:10">
      <c r="H61" s="69"/>
      <c r="I61" s="70"/>
      <c r="J61" s="67"/>
    </row>
    <row r="62" spans="8:10">
      <c r="H62" s="69"/>
      <c r="I62" s="70"/>
      <c r="J62" s="67"/>
    </row>
    <row r="63" spans="8:10">
      <c r="H63" s="69"/>
      <c r="I63" s="70"/>
      <c r="J63" s="67"/>
    </row>
    <row r="64" spans="8:10">
      <c r="H64" s="69"/>
      <c r="I64" s="70"/>
      <c r="J64" s="67"/>
    </row>
    <row r="65" spans="8:10">
      <c r="H65" s="69"/>
      <c r="I65" s="70"/>
      <c r="J65" s="67"/>
    </row>
    <row r="66" spans="8:10">
      <c r="H66" s="69"/>
      <c r="I66" s="70"/>
      <c r="J66" s="67"/>
    </row>
    <row r="67" spans="8:10">
      <c r="H67" s="69"/>
      <c r="I67" s="70"/>
      <c r="J67" s="67"/>
    </row>
    <row r="68" spans="8:10">
      <c r="H68" s="69"/>
      <c r="I68" s="70"/>
      <c r="J68" s="67"/>
    </row>
    <row r="69" spans="8:10">
      <c r="H69" s="69"/>
      <c r="I69" s="70"/>
      <c r="J69" s="67"/>
    </row>
    <row r="70" spans="8:10">
      <c r="H70" s="69"/>
      <c r="I70" s="70"/>
      <c r="J70" s="67"/>
    </row>
    <row r="71" spans="8:10">
      <c r="H71" s="69"/>
      <c r="I71" s="70"/>
      <c r="J71" s="67"/>
    </row>
    <row r="72" spans="8:10">
      <c r="H72" s="69"/>
      <c r="I72" s="70"/>
      <c r="J72" s="67"/>
    </row>
    <row r="73" spans="8:10">
      <c r="H73" s="69"/>
      <c r="I73" s="70"/>
      <c r="J73" s="67"/>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Roman,Regular"&amp;A</oddHeader>
    <oddFooter>&amp;C&amp;"Times New Roman,Regular"Page &amp;P</oddFooter>
  </headerFooter>
</worksheet>
</file>

<file path=docProps/app.xml><?xml version="1.0" encoding="utf-8"?>
<Properties xmlns="http://schemas.openxmlformats.org/officeDocument/2006/extended-properties" xmlns:vt="http://schemas.openxmlformats.org/officeDocument/2006/docPropsVTypes">
  <Template/>
  <TotalTime>19170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Lista de indicadores</vt:lpstr>
      <vt:lpstr>Tabla_consolidada_datos_IMCO_au</vt:lpstr>
      <vt:lpstr>Tabla_consolidada_datos_IMCO_TP</vt:lpstr>
      <vt:lpstr>compara resultados</vt:lpstr>
      <vt:lpstr>intercensal_procesada_TP</vt:lpstr>
      <vt:lpstr>intercensal_procesada_autos</vt:lpstr>
      <vt:lpstr>ENIGH_gasto_educ_entret</vt:lpstr>
      <vt:lpstr>modo_transp_vs_inversión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ERM</dc:creator>
  <dc:description/>
  <cp:lastModifiedBy>IMCO</cp:lastModifiedBy>
  <cp:revision>108</cp:revision>
  <dcterms:created xsi:type="dcterms:W3CDTF">2018-06-18T15:30:33Z</dcterms:created>
  <dcterms:modified xsi:type="dcterms:W3CDTF">2019-09-12T20:58:53Z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