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5540" tabRatio="621"/>
  </bookViews>
  <sheets>
    <sheet name="Supuestos" sheetId="15" r:id="rId1"/>
    <sheet name="Costos anuales" sheetId="10" r:id="rId2"/>
    <sheet name="Muertes" sheetId="1" r:id="rId3"/>
    <sheet name="$ Muertes" sheetId="3" r:id="rId4"/>
    <sheet name="Egresos" sheetId="5" r:id="rId5"/>
    <sheet name="$ Egresos" sheetId="6" r:id="rId6"/>
    <sheet name="Consultas" sheetId="7" r:id="rId7"/>
    <sheet name="$ Consultas" sheetId="8" r:id="rId8"/>
    <sheet name="Resumen Escenario 1" sheetId="16" r:id="rId9"/>
    <sheet name="Resumen Escenario 2" sheetId="19" r:id="rId10"/>
  </sheets>
  <definedNames>
    <definedName name="_xlnm._FilterDatabase" localSheetId="8" hidden="1">'Resumen Escenario 1'!$A$2:$T$2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8" l="1"/>
  <c r="G1" i="8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4" i="7"/>
  <c r="B2" i="7"/>
  <c r="N2" i="6"/>
  <c r="M2" i="6"/>
  <c r="G2" i="6"/>
  <c r="F2" i="6"/>
  <c r="B2" i="10"/>
  <c r="C4" i="1"/>
  <c r="B2" i="1"/>
  <c r="F4" i="1"/>
  <c r="C5" i="1"/>
  <c r="F5" i="1"/>
  <c r="C6" i="1"/>
  <c r="F6" i="1"/>
  <c r="C7" i="1"/>
  <c r="F7" i="1"/>
  <c r="C8" i="1"/>
  <c r="F8" i="1"/>
  <c r="C9" i="1"/>
  <c r="F9" i="1"/>
  <c r="C10" i="1"/>
  <c r="F10" i="1"/>
  <c r="C11" i="1"/>
  <c r="F11" i="1"/>
  <c r="C12" i="1"/>
  <c r="F12" i="1"/>
  <c r="C13" i="1"/>
  <c r="F13" i="1"/>
  <c r="C14" i="1"/>
  <c r="F14" i="1"/>
  <c r="C15" i="1"/>
  <c r="F15" i="1"/>
  <c r="C16" i="1"/>
  <c r="F16" i="1"/>
  <c r="C17" i="1"/>
  <c r="F17" i="1"/>
  <c r="C18" i="1"/>
  <c r="F18" i="1"/>
  <c r="C19" i="1"/>
  <c r="F19" i="1"/>
  <c r="C20" i="1"/>
  <c r="F20" i="1"/>
  <c r="C21" i="1"/>
  <c r="F21" i="1"/>
  <c r="C22" i="1"/>
  <c r="F22" i="1"/>
  <c r="C23" i="1"/>
  <c r="F23" i="1"/>
  <c r="C24" i="1"/>
  <c r="F24" i="1"/>
  <c r="C25" i="1"/>
  <c r="F25" i="1"/>
  <c r="C26" i="1"/>
  <c r="F26" i="1"/>
  <c r="C27" i="1"/>
  <c r="F27" i="1"/>
  <c r="C28" i="1"/>
  <c r="F28" i="1"/>
  <c r="C29" i="1"/>
  <c r="F29" i="1"/>
  <c r="C30" i="1"/>
  <c r="F30" i="1"/>
  <c r="C31" i="1"/>
  <c r="F31" i="1"/>
  <c r="C32" i="1"/>
  <c r="F32" i="1"/>
  <c r="C33" i="1"/>
  <c r="F33" i="1"/>
  <c r="C34" i="1"/>
  <c r="F34" i="1"/>
  <c r="C35" i="1"/>
  <c r="F35" i="1"/>
  <c r="C36" i="1"/>
  <c r="F36" i="1"/>
  <c r="C37" i="1"/>
  <c r="F37" i="1"/>
  <c r="F38" i="1"/>
  <c r="F39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4" i="5"/>
  <c r="B2" i="5"/>
  <c r="B2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B38" i="3"/>
  <c r="J4" i="5"/>
  <c r="J4" i="6"/>
  <c r="K4" i="5"/>
  <c r="K4" i="6"/>
  <c r="L4" i="5"/>
  <c r="L4" i="6"/>
  <c r="O4" i="6"/>
  <c r="J5" i="5"/>
  <c r="J5" i="6"/>
  <c r="K5" i="5"/>
  <c r="K5" i="6"/>
  <c r="L5" i="5"/>
  <c r="L5" i="6"/>
  <c r="O5" i="6"/>
  <c r="J6" i="5"/>
  <c r="J6" i="6"/>
  <c r="K6" i="5"/>
  <c r="K6" i="6"/>
  <c r="L6" i="5"/>
  <c r="L6" i="6"/>
  <c r="O6" i="6"/>
  <c r="J7" i="5"/>
  <c r="J7" i="6"/>
  <c r="K7" i="5"/>
  <c r="K7" i="6"/>
  <c r="L7" i="5"/>
  <c r="L7" i="6"/>
  <c r="O7" i="6"/>
  <c r="J8" i="5"/>
  <c r="J8" i="6"/>
  <c r="K8" i="5"/>
  <c r="K8" i="6"/>
  <c r="L8" i="5"/>
  <c r="L8" i="6"/>
  <c r="O8" i="6"/>
  <c r="J9" i="5"/>
  <c r="J9" i="6"/>
  <c r="K9" i="5"/>
  <c r="K9" i="6"/>
  <c r="L9" i="5"/>
  <c r="L9" i="6"/>
  <c r="O9" i="6"/>
  <c r="J10" i="5"/>
  <c r="J10" i="6"/>
  <c r="K10" i="5"/>
  <c r="K10" i="6"/>
  <c r="L10" i="5"/>
  <c r="L10" i="6"/>
  <c r="O10" i="6"/>
  <c r="J11" i="5"/>
  <c r="J11" i="6"/>
  <c r="K11" i="5"/>
  <c r="K11" i="6"/>
  <c r="L11" i="5"/>
  <c r="L11" i="6"/>
  <c r="O11" i="6"/>
  <c r="J12" i="5"/>
  <c r="J12" i="6"/>
  <c r="K12" i="5"/>
  <c r="K12" i="6"/>
  <c r="L12" i="5"/>
  <c r="L12" i="6"/>
  <c r="O12" i="6"/>
  <c r="J13" i="5"/>
  <c r="J13" i="6"/>
  <c r="K13" i="5"/>
  <c r="K13" i="6"/>
  <c r="L13" i="5"/>
  <c r="L13" i="6"/>
  <c r="O13" i="6"/>
  <c r="J14" i="5"/>
  <c r="J14" i="6"/>
  <c r="K14" i="5"/>
  <c r="K14" i="6"/>
  <c r="L14" i="5"/>
  <c r="L14" i="6"/>
  <c r="O14" i="6"/>
  <c r="J15" i="5"/>
  <c r="J15" i="6"/>
  <c r="K15" i="5"/>
  <c r="K15" i="6"/>
  <c r="L15" i="5"/>
  <c r="L15" i="6"/>
  <c r="O15" i="6"/>
  <c r="J16" i="5"/>
  <c r="J16" i="6"/>
  <c r="K16" i="5"/>
  <c r="K16" i="6"/>
  <c r="L16" i="5"/>
  <c r="L16" i="6"/>
  <c r="O16" i="6"/>
  <c r="J17" i="5"/>
  <c r="J17" i="6"/>
  <c r="K17" i="5"/>
  <c r="K17" i="6"/>
  <c r="L17" i="5"/>
  <c r="L17" i="6"/>
  <c r="O17" i="6"/>
  <c r="J18" i="5"/>
  <c r="J18" i="6"/>
  <c r="K18" i="5"/>
  <c r="K18" i="6"/>
  <c r="L18" i="5"/>
  <c r="L18" i="6"/>
  <c r="O18" i="6"/>
  <c r="J19" i="5"/>
  <c r="J19" i="6"/>
  <c r="K19" i="5"/>
  <c r="K19" i="6"/>
  <c r="L19" i="5"/>
  <c r="L19" i="6"/>
  <c r="O19" i="6"/>
  <c r="J20" i="5"/>
  <c r="J20" i="6"/>
  <c r="K20" i="5"/>
  <c r="K20" i="6"/>
  <c r="L20" i="5"/>
  <c r="L20" i="6"/>
  <c r="O20" i="6"/>
  <c r="J21" i="5"/>
  <c r="J21" i="6"/>
  <c r="K21" i="5"/>
  <c r="K21" i="6"/>
  <c r="L21" i="5"/>
  <c r="L21" i="6"/>
  <c r="O21" i="6"/>
  <c r="J22" i="5"/>
  <c r="J22" i="6"/>
  <c r="K22" i="5"/>
  <c r="K22" i="6"/>
  <c r="L22" i="5"/>
  <c r="L22" i="6"/>
  <c r="O22" i="6"/>
  <c r="J23" i="5"/>
  <c r="J23" i="6"/>
  <c r="K23" i="5"/>
  <c r="K23" i="6"/>
  <c r="L23" i="5"/>
  <c r="L23" i="6"/>
  <c r="O23" i="6"/>
  <c r="J24" i="5"/>
  <c r="J24" i="6"/>
  <c r="K24" i="5"/>
  <c r="K24" i="6"/>
  <c r="L24" i="5"/>
  <c r="L24" i="6"/>
  <c r="O24" i="6"/>
  <c r="J25" i="5"/>
  <c r="J25" i="6"/>
  <c r="K25" i="5"/>
  <c r="K25" i="6"/>
  <c r="L25" i="5"/>
  <c r="L25" i="6"/>
  <c r="O25" i="6"/>
  <c r="J26" i="5"/>
  <c r="J26" i="6"/>
  <c r="K26" i="5"/>
  <c r="K26" i="6"/>
  <c r="L26" i="5"/>
  <c r="L26" i="6"/>
  <c r="O26" i="6"/>
  <c r="J27" i="5"/>
  <c r="J27" i="6"/>
  <c r="K27" i="5"/>
  <c r="K27" i="6"/>
  <c r="L27" i="5"/>
  <c r="L27" i="6"/>
  <c r="O27" i="6"/>
  <c r="J28" i="5"/>
  <c r="J28" i="6"/>
  <c r="K28" i="5"/>
  <c r="K28" i="6"/>
  <c r="L28" i="5"/>
  <c r="L28" i="6"/>
  <c r="O28" i="6"/>
  <c r="J29" i="5"/>
  <c r="J29" i="6"/>
  <c r="K29" i="5"/>
  <c r="K29" i="6"/>
  <c r="L29" i="5"/>
  <c r="L29" i="6"/>
  <c r="O29" i="6"/>
  <c r="J30" i="5"/>
  <c r="J30" i="6"/>
  <c r="K30" i="5"/>
  <c r="K30" i="6"/>
  <c r="L30" i="5"/>
  <c r="L30" i="6"/>
  <c r="O30" i="6"/>
  <c r="J31" i="5"/>
  <c r="J31" i="6"/>
  <c r="K31" i="5"/>
  <c r="K31" i="6"/>
  <c r="L31" i="5"/>
  <c r="L31" i="6"/>
  <c r="O31" i="6"/>
  <c r="J32" i="5"/>
  <c r="J32" i="6"/>
  <c r="K32" i="5"/>
  <c r="K32" i="6"/>
  <c r="L32" i="5"/>
  <c r="L32" i="6"/>
  <c r="O32" i="6"/>
  <c r="J33" i="5"/>
  <c r="J33" i="6"/>
  <c r="K33" i="5"/>
  <c r="K33" i="6"/>
  <c r="L33" i="5"/>
  <c r="L33" i="6"/>
  <c r="O33" i="6"/>
  <c r="J34" i="5"/>
  <c r="J34" i="6"/>
  <c r="K34" i="5"/>
  <c r="K34" i="6"/>
  <c r="L34" i="5"/>
  <c r="L34" i="6"/>
  <c r="O34" i="6"/>
  <c r="J35" i="5"/>
  <c r="J35" i="6"/>
  <c r="K35" i="5"/>
  <c r="K35" i="6"/>
  <c r="L35" i="5"/>
  <c r="L35" i="6"/>
  <c r="O35" i="6"/>
  <c r="J36" i="5"/>
  <c r="J36" i="6"/>
  <c r="K36" i="5"/>
  <c r="K36" i="6"/>
  <c r="L36" i="5"/>
  <c r="L36" i="6"/>
  <c r="O36" i="6"/>
  <c r="J37" i="5"/>
  <c r="J37" i="6"/>
  <c r="K37" i="5"/>
  <c r="K37" i="6"/>
  <c r="L37" i="5"/>
  <c r="L37" i="6"/>
  <c r="O37" i="6"/>
  <c r="O38" i="6"/>
  <c r="G4" i="7"/>
  <c r="C4" i="8"/>
  <c r="H4" i="7"/>
  <c r="D4" i="8"/>
  <c r="I4" i="7"/>
  <c r="E4" i="8"/>
  <c r="F4" i="8"/>
  <c r="H4" i="8"/>
  <c r="G5" i="7"/>
  <c r="C5" i="8"/>
  <c r="H5" i="7"/>
  <c r="D5" i="8"/>
  <c r="I5" i="7"/>
  <c r="E5" i="8"/>
  <c r="F5" i="8"/>
  <c r="H5" i="8"/>
  <c r="G6" i="7"/>
  <c r="C6" i="8"/>
  <c r="H6" i="7"/>
  <c r="D6" i="8"/>
  <c r="I6" i="7"/>
  <c r="E6" i="8"/>
  <c r="F6" i="8"/>
  <c r="H6" i="8"/>
  <c r="G7" i="7"/>
  <c r="C7" i="8"/>
  <c r="H7" i="7"/>
  <c r="D7" i="8"/>
  <c r="I7" i="7"/>
  <c r="E7" i="8"/>
  <c r="F7" i="8"/>
  <c r="H7" i="8"/>
  <c r="G8" i="7"/>
  <c r="C8" i="8"/>
  <c r="H8" i="7"/>
  <c r="D8" i="8"/>
  <c r="I8" i="7"/>
  <c r="E8" i="8"/>
  <c r="F8" i="8"/>
  <c r="H8" i="8"/>
  <c r="G9" i="7"/>
  <c r="C9" i="8"/>
  <c r="H9" i="7"/>
  <c r="D9" i="8"/>
  <c r="I9" i="7"/>
  <c r="E9" i="8"/>
  <c r="F9" i="8"/>
  <c r="H9" i="8"/>
  <c r="G10" i="7"/>
  <c r="C10" i="8"/>
  <c r="H10" i="7"/>
  <c r="D10" i="8"/>
  <c r="I10" i="7"/>
  <c r="E10" i="8"/>
  <c r="F10" i="8"/>
  <c r="H10" i="8"/>
  <c r="G11" i="7"/>
  <c r="C11" i="8"/>
  <c r="H11" i="7"/>
  <c r="D11" i="8"/>
  <c r="I11" i="7"/>
  <c r="E11" i="8"/>
  <c r="F11" i="8"/>
  <c r="H11" i="8"/>
  <c r="G12" i="7"/>
  <c r="C12" i="8"/>
  <c r="H12" i="7"/>
  <c r="D12" i="8"/>
  <c r="I12" i="7"/>
  <c r="E12" i="8"/>
  <c r="F12" i="8"/>
  <c r="H12" i="8"/>
  <c r="G13" i="7"/>
  <c r="C13" i="8"/>
  <c r="H13" i="7"/>
  <c r="D13" i="8"/>
  <c r="I13" i="7"/>
  <c r="E13" i="8"/>
  <c r="F13" i="8"/>
  <c r="H13" i="8"/>
  <c r="G14" i="7"/>
  <c r="C14" i="8"/>
  <c r="H14" i="7"/>
  <c r="D14" i="8"/>
  <c r="I14" i="7"/>
  <c r="E14" i="8"/>
  <c r="F14" i="8"/>
  <c r="H14" i="8"/>
  <c r="G15" i="7"/>
  <c r="C15" i="8"/>
  <c r="H15" i="7"/>
  <c r="D15" i="8"/>
  <c r="I15" i="7"/>
  <c r="E15" i="8"/>
  <c r="F15" i="8"/>
  <c r="H15" i="8"/>
  <c r="G16" i="7"/>
  <c r="C16" i="8"/>
  <c r="H16" i="7"/>
  <c r="D16" i="8"/>
  <c r="I16" i="7"/>
  <c r="E16" i="8"/>
  <c r="F16" i="8"/>
  <c r="H16" i="8"/>
  <c r="G17" i="7"/>
  <c r="C17" i="8"/>
  <c r="H17" i="7"/>
  <c r="D17" i="8"/>
  <c r="I17" i="7"/>
  <c r="E17" i="8"/>
  <c r="F17" i="8"/>
  <c r="H17" i="8"/>
  <c r="G18" i="7"/>
  <c r="C18" i="8"/>
  <c r="H18" i="7"/>
  <c r="D18" i="8"/>
  <c r="I18" i="7"/>
  <c r="E18" i="8"/>
  <c r="F18" i="8"/>
  <c r="H18" i="8"/>
  <c r="G19" i="7"/>
  <c r="C19" i="8"/>
  <c r="H19" i="7"/>
  <c r="D19" i="8"/>
  <c r="I19" i="7"/>
  <c r="E19" i="8"/>
  <c r="F19" i="8"/>
  <c r="H19" i="8"/>
  <c r="G20" i="7"/>
  <c r="C20" i="8"/>
  <c r="H20" i="7"/>
  <c r="D20" i="8"/>
  <c r="I20" i="7"/>
  <c r="E20" i="8"/>
  <c r="F20" i="8"/>
  <c r="H20" i="8"/>
  <c r="G21" i="7"/>
  <c r="C21" i="8"/>
  <c r="H21" i="7"/>
  <c r="D21" i="8"/>
  <c r="I21" i="7"/>
  <c r="E21" i="8"/>
  <c r="F21" i="8"/>
  <c r="H21" i="8"/>
  <c r="G22" i="7"/>
  <c r="C22" i="8"/>
  <c r="H22" i="7"/>
  <c r="D22" i="8"/>
  <c r="I22" i="7"/>
  <c r="E22" i="8"/>
  <c r="F22" i="8"/>
  <c r="H22" i="8"/>
  <c r="G23" i="7"/>
  <c r="C23" i="8"/>
  <c r="H23" i="7"/>
  <c r="D23" i="8"/>
  <c r="I23" i="7"/>
  <c r="E23" i="8"/>
  <c r="F23" i="8"/>
  <c r="H23" i="8"/>
  <c r="G24" i="7"/>
  <c r="C24" i="8"/>
  <c r="H24" i="7"/>
  <c r="D24" i="8"/>
  <c r="I24" i="7"/>
  <c r="E24" i="8"/>
  <c r="F24" i="8"/>
  <c r="H24" i="8"/>
  <c r="G25" i="7"/>
  <c r="C25" i="8"/>
  <c r="H25" i="7"/>
  <c r="D25" i="8"/>
  <c r="I25" i="7"/>
  <c r="E25" i="8"/>
  <c r="F25" i="8"/>
  <c r="H25" i="8"/>
  <c r="G26" i="7"/>
  <c r="C26" i="8"/>
  <c r="H26" i="7"/>
  <c r="D26" i="8"/>
  <c r="I26" i="7"/>
  <c r="E26" i="8"/>
  <c r="F26" i="8"/>
  <c r="H26" i="8"/>
  <c r="G27" i="7"/>
  <c r="C27" i="8"/>
  <c r="H27" i="7"/>
  <c r="D27" i="8"/>
  <c r="I27" i="7"/>
  <c r="E27" i="8"/>
  <c r="F27" i="8"/>
  <c r="H27" i="8"/>
  <c r="G28" i="7"/>
  <c r="C28" i="8"/>
  <c r="H28" i="7"/>
  <c r="D28" i="8"/>
  <c r="I28" i="7"/>
  <c r="E28" i="8"/>
  <c r="F28" i="8"/>
  <c r="H28" i="8"/>
  <c r="G29" i="7"/>
  <c r="C29" i="8"/>
  <c r="H29" i="7"/>
  <c r="D29" i="8"/>
  <c r="I29" i="7"/>
  <c r="E29" i="8"/>
  <c r="F29" i="8"/>
  <c r="H29" i="8"/>
  <c r="G30" i="7"/>
  <c r="C30" i="8"/>
  <c r="H30" i="7"/>
  <c r="D30" i="8"/>
  <c r="I30" i="7"/>
  <c r="E30" i="8"/>
  <c r="F30" i="8"/>
  <c r="H30" i="8"/>
  <c r="G31" i="7"/>
  <c r="C31" i="8"/>
  <c r="H31" i="7"/>
  <c r="D31" i="8"/>
  <c r="I31" i="7"/>
  <c r="E31" i="8"/>
  <c r="F31" i="8"/>
  <c r="H31" i="8"/>
  <c r="G32" i="7"/>
  <c r="C32" i="8"/>
  <c r="H32" i="7"/>
  <c r="D32" i="8"/>
  <c r="I32" i="7"/>
  <c r="E32" i="8"/>
  <c r="F32" i="8"/>
  <c r="H32" i="8"/>
  <c r="G33" i="7"/>
  <c r="C33" i="8"/>
  <c r="H33" i="7"/>
  <c r="D33" i="8"/>
  <c r="I33" i="7"/>
  <c r="E33" i="8"/>
  <c r="F33" i="8"/>
  <c r="H33" i="8"/>
  <c r="G34" i="7"/>
  <c r="C34" i="8"/>
  <c r="H34" i="7"/>
  <c r="D34" i="8"/>
  <c r="I34" i="7"/>
  <c r="E34" i="8"/>
  <c r="F34" i="8"/>
  <c r="H34" i="8"/>
  <c r="G35" i="7"/>
  <c r="C35" i="8"/>
  <c r="H35" i="7"/>
  <c r="D35" i="8"/>
  <c r="I35" i="7"/>
  <c r="E35" i="8"/>
  <c r="F35" i="8"/>
  <c r="H35" i="8"/>
  <c r="G36" i="7"/>
  <c r="C36" i="8"/>
  <c r="H36" i="7"/>
  <c r="D36" i="8"/>
  <c r="I36" i="7"/>
  <c r="E36" i="8"/>
  <c r="F36" i="8"/>
  <c r="H36" i="8"/>
  <c r="G37" i="7"/>
  <c r="C37" i="8"/>
  <c r="H37" i="7"/>
  <c r="D37" i="8"/>
  <c r="I37" i="7"/>
  <c r="E37" i="8"/>
  <c r="F37" i="8"/>
  <c r="H37" i="8"/>
  <c r="H38" i="8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8" i="7"/>
  <c r="H38" i="7"/>
  <c r="I38" i="7"/>
  <c r="J38" i="5"/>
  <c r="K38" i="5"/>
  <c r="L38" i="5"/>
  <c r="C4" i="3"/>
  <c r="D4" i="3"/>
  <c r="E4" i="3"/>
  <c r="F4" i="3"/>
  <c r="G4" i="3"/>
  <c r="H4" i="3"/>
  <c r="I4" i="3"/>
  <c r="J4" i="3"/>
  <c r="K4" i="3"/>
  <c r="L4" i="3"/>
  <c r="M4" i="3"/>
  <c r="N4" i="3"/>
  <c r="O4" i="3"/>
  <c r="G4" i="5"/>
  <c r="C4" i="6"/>
  <c r="H4" i="5"/>
  <c r="D4" i="6"/>
  <c r="I4" i="5"/>
  <c r="E4" i="6"/>
  <c r="H4" i="6"/>
  <c r="O3" i="16"/>
  <c r="C5" i="3"/>
  <c r="D5" i="3"/>
  <c r="E5" i="3"/>
  <c r="F5" i="3"/>
  <c r="G5" i="3"/>
  <c r="H5" i="3"/>
  <c r="I5" i="3"/>
  <c r="J5" i="3"/>
  <c r="K5" i="3"/>
  <c r="L5" i="3"/>
  <c r="M5" i="3"/>
  <c r="N5" i="3"/>
  <c r="O5" i="3"/>
  <c r="G5" i="5"/>
  <c r="C5" i="6"/>
  <c r="H5" i="5"/>
  <c r="D5" i="6"/>
  <c r="I5" i="5"/>
  <c r="E5" i="6"/>
  <c r="H5" i="6"/>
  <c r="O4" i="16"/>
  <c r="C6" i="3"/>
  <c r="D6" i="3"/>
  <c r="E6" i="3"/>
  <c r="F6" i="3"/>
  <c r="G6" i="3"/>
  <c r="H6" i="3"/>
  <c r="I6" i="3"/>
  <c r="J6" i="3"/>
  <c r="K6" i="3"/>
  <c r="L6" i="3"/>
  <c r="M6" i="3"/>
  <c r="N6" i="3"/>
  <c r="O6" i="3"/>
  <c r="G6" i="5"/>
  <c r="C6" i="6"/>
  <c r="H6" i="5"/>
  <c r="D6" i="6"/>
  <c r="I6" i="5"/>
  <c r="E6" i="6"/>
  <c r="H6" i="6"/>
  <c r="O5" i="16"/>
  <c r="C7" i="3"/>
  <c r="D7" i="3"/>
  <c r="E7" i="3"/>
  <c r="F7" i="3"/>
  <c r="G7" i="3"/>
  <c r="H7" i="3"/>
  <c r="I7" i="3"/>
  <c r="J7" i="3"/>
  <c r="K7" i="3"/>
  <c r="L7" i="3"/>
  <c r="M7" i="3"/>
  <c r="N7" i="3"/>
  <c r="O7" i="3"/>
  <c r="G7" i="5"/>
  <c r="C7" i="6"/>
  <c r="H7" i="5"/>
  <c r="D7" i="6"/>
  <c r="I7" i="5"/>
  <c r="E7" i="6"/>
  <c r="H7" i="6"/>
  <c r="O6" i="16"/>
  <c r="C8" i="3"/>
  <c r="D8" i="3"/>
  <c r="E8" i="3"/>
  <c r="F8" i="3"/>
  <c r="G8" i="3"/>
  <c r="H8" i="3"/>
  <c r="I8" i="3"/>
  <c r="J8" i="3"/>
  <c r="K8" i="3"/>
  <c r="L8" i="3"/>
  <c r="M8" i="3"/>
  <c r="N8" i="3"/>
  <c r="O8" i="3"/>
  <c r="G8" i="5"/>
  <c r="C8" i="6"/>
  <c r="H8" i="5"/>
  <c r="D8" i="6"/>
  <c r="I8" i="5"/>
  <c r="E8" i="6"/>
  <c r="H8" i="6"/>
  <c r="O7" i="16"/>
  <c r="C9" i="3"/>
  <c r="D9" i="3"/>
  <c r="E9" i="3"/>
  <c r="F9" i="3"/>
  <c r="G9" i="3"/>
  <c r="H9" i="3"/>
  <c r="I9" i="3"/>
  <c r="J9" i="3"/>
  <c r="K9" i="3"/>
  <c r="L9" i="3"/>
  <c r="M9" i="3"/>
  <c r="N9" i="3"/>
  <c r="O9" i="3"/>
  <c r="G9" i="5"/>
  <c r="C9" i="6"/>
  <c r="H9" i="5"/>
  <c r="D9" i="6"/>
  <c r="I9" i="5"/>
  <c r="E9" i="6"/>
  <c r="H9" i="6"/>
  <c r="O8" i="16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G10" i="5"/>
  <c r="C10" i="6"/>
  <c r="H10" i="5"/>
  <c r="D10" i="6"/>
  <c r="I10" i="5"/>
  <c r="E10" i="6"/>
  <c r="H10" i="6"/>
  <c r="O9" i="16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G11" i="5"/>
  <c r="C11" i="6"/>
  <c r="H11" i="5"/>
  <c r="D11" i="6"/>
  <c r="I11" i="5"/>
  <c r="E11" i="6"/>
  <c r="H11" i="6"/>
  <c r="O10" i="16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G12" i="5"/>
  <c r="C12" i="6"/>
  <c r="H12" i="5"/>
  <c r="D12" i="6"/>
  <c r="I12" i="5"/>
  <c r="E12" i="6"/>
  <c r="H12" i="6"/>
  <c r="O11" i="16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G13" i="5"/>
  <c r="C13" i="6"/>
  <c r="H13" i="5"/>
  <c r="D13" i="6"/>
  <c r="I13" i="5"/>
  <c r="E13" i="6"/>
  <c r="H13" i="6"/>
  <c r="O12" i="16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G14" i="5"/>
  <c r="C14" i="6"/>
  <c r="H14" i="5"/>
  <c r="D14" i="6"/>
  <c r="I14" i="5"/>
  <c r="E14" i="6"/>
  <c r="H14" i="6"/>
  <c r="O13" i="16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G15" i="5"/>
  <c r="C15" i="6"/>
  <c r="H15" i="5"/>
  <c r="D15" i="6"/>
  <c r="I15" i="5"/>
  <c r="E15" i="6"/>
  <c r="H15" i="6"/>
  <c r="O14" i="16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G16" i="5"/>
  <c r="C16" i="6"/>
  <c r="H16" i="5"/>
  <c r="D16" i="6"/>
  <c r="I16" i="5"/>
  <c r="E16" i="6"/>
  <c r="H16" i="6"/>
  <c r="O15" i="16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G17" i="5"/>
  <c r="C17" i="6"/>
  <c r="H17" i="5"/>
  <c r="D17" i="6"/>
  <c r="I17" i="5"/>
  <c r="E17" i="6"/>
  <c r="H17" i="6"/>
  <c r="O16" i="16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G18" i="5"/>
  <c r="C18" i="6"/>
  <c r="H18" i="5"/>
  <c r="D18" i="6"/>
  <c r="I18" i="5"/>
  <c r="E18" i="6"/>
  <c r="H18" i="6"/>
  <c r="O17" i="16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G19" i="5"/>
  <c r="C19" i="6"/>
  <c r="H19" i="5"/>
  <c r="D19" i="6"/>
  <c r="I19" i="5"/>
  <c r="E19" i="6"/>
  <c r="H19" i="6"/>
  <c r="O18" i="16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G20" i="5"/>
  <c r="C20" i="6"/>
  <c r="H20" i="5"/>
  <c r="D20" i="6"/>
  <c r="I20" i="5"/>
  <c r="E20" i="6"/>
  <c r="H20" i="6"/>
  <c r="O19" i="16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G21" i="5"/>
  <c r="C21" i="6"/>
  <c r="H21" i="5"/>
  <c r="D21" i="6"/>
  <c r="I21" i="5"/>
  <c r="E21" i="6"/>
  <c r="H21" i="6"/>
  <c r="O20" i="16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G22" i="5"/>
  <c r="C22" i="6"/>
  <c r="H22" i="5"/>
  <c r="D22" i="6"/>
  <c r="I22" i="5"/>
  <c r="E22" i="6"/>
  <c r="H22" i="6"/>
  <c r="O21" i="16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G23" i="5"/>
  <c r="C23" i="6"/>
  <c r="H23" i="5"/>
  <c r="D23" i="6"/>
  <c r="I23" i="5"/>
  <c r="E23" i="6"/>
  <c r="H23" i="6"/>
  <c r="O22" i="16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G24" i="5"/>
  <c r="C24" i="6"/>
  <c r="H24" i="5"/>
  <c r="D24" i="6"/>
  <c r="I24" i="5"/>
  <c r="E24" i="6"/>
  <c r="H24" i="6"/>
  <c r="O23" i="16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G25" i="5"/>
  <c r="C25" i="6"/>
  <c r="H25" i="5"/>
  <c r="D25" i="6"/>
  <c r="I25" i="5"/>
  <c r="E25" i="6"/>
  <c r="H25" i="6"/>
  <c r="O24" i="16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G26" i="5"/>
  <c r="C26" i="6"/>
  <c r="H26" i="5"/>
  <c r="D26" i="6"/>
  <c r="I26" i="5"/>
  <c r="E26" i="6"/>
  <c r="H26" i="6"/>
  <c r="O25" i="16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G27" i="5"/>
  <c r="C27" i="6"/>
  <c r="H27" i="5"/>
  <c r="D27" i="6"/>
  <c r="I27" i="5"/>
  <c r="E27" i="6"/>
  <c r="H27" i="6"/>
  <c r="O26" i="16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G28" i="5"/>
  <c r="C28" i="6"/>
  <c r="H28" i="5"/>
  <c r="D28" i="6"/>
  <c r="I28" i="5"/>
  <c r="E28" i="6"/>
  <c r="H28" i="6"/>
  <c r="O27" i="16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G29" i="5"/>
  <c r="C29" i="6"/>
  <c r="H29" i="5"/>
  <c r="D29" i="6"/>
  <c r="I29" i="5"/>
  <c r="E29" i="6"/>
  <c r="H29" i="6"/>
  <c r="O28" i="16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G30" i="5"/>
  <c r="C30" i="6"/>
  <c r="H30" i="5"/>
  <c r="D30" i="6"/>
  <c r="I30" i="5"/>
  <c r="E30" i="6"/>
  <c r="H30" i="6"/>
  <c r="O29" i="16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G31" i="5"/>
  <c r="C31" i="6"/>
  <c r="H31" i="5"/>
  <c r="D31" i="6"/>
  <c r="I31" i="5"/>
  <c r="E31" i="6"/>
  <c r="H31" i="6"/>
  <c r="O30" i="16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G32" i="5"/>
  <c r="C32" i="6"/>
  <c r="H32" i="5"/>
  <c r="D32" i="6"/>
  <c r="I32" i="5"/>
  <c r="E32" i="6"/>
  <c r="H32" i="6"/>
  <c r="O31" i="16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G33" i="5"/>
  <c r="C33" i="6"/>
  <c r="H33" i="5"/>
  <c r="D33" i="6"/>
  <c r="I33" i="5"/>
  <c r="E33" i="6"/>
  <c r="H33" i="6"/>
  <c r="O32" i="16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G34" i="5"/>
  <c r="C34" i="6"/>
  <c r="H34" i="5"/>
  <c r="D34" i="6"/>
  <c r="I34" i="5"/>
  <c r="E34" i="6"/>
  <c r="H34" i="6"/>
  <c r="O33" i="16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G35" i="5"/>
  <c r="C35" i="6"/>
  <c r="H35" i="5"/>
  <c r="D35" i="6"/>
  <c r="I35" i="5"/>
  <c r="E35" i="6"/>
  <c r="H35" i="6"/>
  <c r="O34" i="16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G36" i="5"/>
  <c r="C36" i="6"/>
  <c r="H36" i="5"/>
  <c r="D36" i="6"/>
  <c r="I36" i="5"/>
  <c r="E36" i="6"/>
  <c r="H36" i="6"/>
  <c r="O35" i="16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G37" i="5"/>
  <c r="C37" i="6"/>
  <c r="H37" i="5"/>
  <c r="D37" i="6"/>
  <c r="I37" i="5"/>
  <c r="E37" i="6"/>
  <c r="H37" i="6"/>
  <c r="O36" i="16"/>
  <c r="O37" i="16"/>
  <c r="F4" i="6"/>
  <c r="G4" i="6"/>
  <c r="N3" i="16"/>
  <c r="F5" i="6"/>
  <c r="G5" i="6"/>
  <c r="N4" i="16"/>
  <c r="F6" i="6"/>
  <c r="G6" i="6"/>
  <c r="N5" i="16"/>
  <c r="F7" i="6"/>
  <c r="G7" i="6"/>
  <c r="N6" i="16"/>
  <c r="F8" i="6"/>
  <c r="G8" i="6"/>
  <c r="N7" i="16"/>
  <c r="F9" i="6"/>
  <c r="G9" i="6"/>
  <c r="N8" i="16"/>
  <c r="F10" i="6"/>
  <c r="G10" i="6"/>
  <c r="N9" i="16"/>
  <c r="F11" i="6"/>
  <c r="G11" i="6"/>
  <c r="N10" i="16"/>
  <c r="F12" i="6"/>
  <c r="G12" i="6"/>
  <c r="N11" i="16"/>
  <c r="F13" i="6"/>
  <c r="G13" i="6"/>
  <c r="N12" i="16"/>
  <c r="F14" i="6"/>
  <c r="G14" i="6"/>
  <c r="N13" i="16"/>
  <c r="F15" i="6"/>
  <c r="G15" i="6"/>
  <c r="N14" i="16"/>
  <c r="F16" i="6"/>
  <c r="G16" i="6"/>
  <c r="N15" i="16"/>
  <c r="F17" i="6"/>
  <c r="G17" i="6"/>
  <c r="N16" i="16"/>
  <c r="F18" i="6"/>
  <c r="G18" i="6"/>
  <c r="N17" i="16"/>
  <c r="F19" i="6"/>
  <c r="G19" i="6"/>
  <c r="N18" i="16"/>
  <c r="F20" i="6"/>
  <c r="G20" i="6"/>
  <c r="N19" i="16"/>
  <c r="F21" i="6"/>
  <c r="G21" i="6"/>
  <c r="N20" i="16"/>
  <c r="F22" i="6"/>
  <c r="G22" i="6"/>
  <c r="N21" i="16"/>
  <c r="F23" i="6"/>
  <c r="G23" i="6"/>
  <c r="N22" i="16"/>
  <c r="F24" i="6"/>
  <c r="G24" i="6"/>
  <c r="N23" i="16"/>
  <c r="F25" i="6"/>
  <c r="G25" i="6"/>
  <c r="N24" i="16"/>
  <c r="F26" i="6"/>
  <c r="G26" i="6"/>
  <c r="N25" i="16"/>
  <c r="F27" i="6"/>
  <c r="G27" i="6"/>
  <c r="N26" i="16"/>
  <c r="F28" i="6"/>
  <c r="G28" i="6"/>
  <c r="N27" i="16"/>
  <c r="F29" i="6"/>
  <c r="G29" i="6"/>
  <c r="N28" i="16"/>
  <c r="F30" i="6"/>
  <c r="G30" i="6"/>
  <c r="N29" i="16"/>
  <c r="F31" i="6"/>
  <c r="G31" i="6"/>
  <c r="N30" i="16"/>
  <c r="F32" i="6"/>
  <c r="G32" i="6"/>
  <c r="N31" i="16"/>
  <c r="F33" i="6"/>
  <c r="G33" i="6"/>
  <c r="N32" i="16"/>
  <c r="F34" i="6"/>
  <c r="G34" i="6"/>
  <c r="N33" i="16"/>
  <c r="F35" i="6"/>
  <c r="G35" i="6"/>
  <c r="N34" i="16"/>
  <c r="F36" i="6"/>
  <c r="G36" i="6"/>
  <c r="N35" i="16"/>
  <c r="F37" i="6"/>
  <c r="G37" i="6"/>
  <c r="N36" i="16"/>
  <c r="N37" i="16"/>
  <c r="G38" i="5"/>
  <c r="H38" i="5"/>
  <c r="I38" i="5"/>
  <c r="D38" i="1"/>
  <c r="C37" i="19"/>
  <c r="C37" i="16"/>
  <c r="P25" i="16"/>
  <c r="Q25" i="16"/>
  <c r="P22" i="16"/>
  <c r="Q22" i="16"/>
  <c r="P4" i="16"/>
  <c r="Q4" i="16"/>
  <c r="P15" i="16"/>
  <c r="Q15" i="16"/>
  <c r="N3" i="19"/>
  <c r="O3" i="19"/>
  <c r="P3" i="19"/>
  <c r="N4" i="19"/>
  <c r="O4" i="19"/>
  <c r="P4" i="19"/>
  <c r="N5" i="19"/>
  <c r="O5" i="19"/>
  <c r="P5" i="19"/>
  <c r="N6" i="19"/>
  <c r="O6" i="19"/>
  <c r="P6" i="19"/>
  <c r="N7" i="19"/>
  <c r="O7" i="19"/>
  <c r="P7" i="19"/>
  <c r="N8" i="19"/>
  <c r="O8" i="19"/>
  <c r="P8" i="19"/>
  <c r="N9" i="19"/>
  <c r="O9" i="19"/>
  <c r="P9" i="19"/>
  <c r="N10" i="19"/>
  <c r="O10" i="19"/>
  <c r="P10" i="19"/>
  <c r="N11" i="19"/>
  <c r="O11" i="19"/>
  <c r="P11" i="19"/>
  <c r="N12" i="19"/>
  <c r="O12" i="19"/>
  <c r="P12" i="19"/>
  <c r="N13" i="19"/>
  <c r="O13" i="19"/>
  <c r="P13" i="19"/>
  <c r="N14" i="19"/>
  <c r="O14" i="19"/>
  <c r="P14" i="19"/>
  <c r="N15" i="19"/>
  <c r="O15" i="19"/>
  <c r="P15" i="19"/>
  <c r="N16" i="19"/>
  <c r="O16" i="19"/>
  <c r="P16" i="19"/>
  <c r="N17" i="19"/>
  <c r="O17" i="19"/>
  <c r="P17" i="19"/>
  <c r="N18" i="19"/>
  <c r="O18" i="19"/>
  <c r="P18" i="19"/>
  <c r="N19" i="19"/>
  <c r="O19" i="19"/>
  <c r="P19" i="19"/>
  <c r="N20" i="19"/>
  <c r="O20" i="19"/>
  <c r="P20" i="19"/>
  <c r="N21" i="19"/>
  <c r="O21" i="19"/>
  <c r="P21" i="19"/>
  <c r="N22" i="19"/>
  <c r="O22" i="19"/>
  <c r="P22" i="19"/>
  <c r="N23" i="19"/>
  <c r="O23" i="19"/>
  <c r="P23" i="19"/>
  <c r="N24" i="19"/>
  <c r="O24" i="19"/>
  <c r="P24" i="19"/>
  <c r="N25" i="19"/>
  <c r="O25" i="19"/>
  <c r="P25" i="19"/>
  <c r="N26" i="19"/>
  <c r="O26" i="19"/>
  <c r="P26" i="19"/>
  <c r="N27" i="19"/>
  <c r="O27" i="19"/>
  <c r="P27" i="19"/>
  <c r="N28" i="19"/>
  <c r="O28" i="19"/>
  <c r="P28" i="19"/>
  <c r="N29" i="19"/>
  <c r="O29" i="19"/>
  <c r="P29" i="19"/>
  <c r="N30" i="19"/>
  <c r="O30" i="19"/>
  <c r="P30" i="19"/>
  <c r="N31" i="19"/>
  <c r="O31" i="19"/>
  <c r="P31" i="19"/>
  <c r="N32" i="19"/>
  <c r="O32" i="19"/>
  <c r="P32" i="19"/>
  <c r="N33" i="19"/>
  <c r="O33" i="19"/>
  <c r="P33" i="19"/>
  <c r="N34" i="19"/>
  <c r="O34" i="19"/>
  <c r="P34" i="19"/>
  <c r="N35" i="19"/>
  <c r="O35" i="19"/>
  <c r="P35" i="19"/>
  <c r="N36" i="19"/>
  <c r="O36" i="19"/>
  <c r="P36" i="19"/>
  <c r="P37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" i="19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" i="19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" i="19"/>
  <c r="O37" i="19"/>
  <c r="N37" i="19"/>
  <c r="M3" i="19"/>
  <c r="M4" i="19"/>
  <c r="M5" i="19"/>
  <c r="M6" i="19"/>
  <c r="M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L3" i="19"/>
  <c r="L4" i="19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K3" i="19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J37" i="19"/>
  <c r="I37" i="19"/>
  <c r="H37" i="19"/>
  <c r="P3" i="16"/>
  <c r="P5" i="16"/>
  <c r="P6" i="16"/>
  <c r="P7" i="16"/>
  <c r="P8" i="16"/>
  <c r="P9" i="16"/>
  <c r="P10" i="16"/>
  <c r="P11" i="16"/>
  <c r="P12" i="16"/>
  <c r="P13" i="16"/>
  <c r="P14" i="16"/>
  <c r="P16" i="16"/>
  <c r="P17" i="16"/>
  <c r="P18" i="16"/>
  <c r="P19" i="16"/>
  <c r="P20" i="16"/>
  <c r="P21" i="16"/>
  <c r="P23" i="16"/>
  <c r="P24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I5" i="8"/>
  <c r="E5" i="10"/>
  <c r="I6" i="8"/>
  <c r="E6" i="10"/>
  <c r="I7" i="8"/>
  <c r="E7" i="10"/>
  <c r="I8" i="8"/>
  <c r="E8" i="10"/>
  <c r="I9" i="8"/>
  <c r="E9" i="10"/>
  <c r="I10" i="8"/>
  <c r="E10" i="10"/>
  <c r="I11" i="8"/>
  <c r="E11" i="10"/>
  <c r="I12" i="8"/>
  <c r="E12" i="10"/>
  <c r="I13" i="8"/>
  <c r="E13" i="10"/>
  <c r="I14" i="8"/>
  <c r="E14" i="10"/>
  <c r="I15" i="8"/>
  <c r="E15" i="10"/>
  <c r="I16" i="8"/>
  <c r="E16" i="10"/>
  <c r="I17" i="8"/>
  <c r="E17" i="10"/>
  <c r="I18" i="8"/>
  <c r="E18" i="10"/>
  <c r="I19" i="8"/>
  <c r="E19" i="10"/>
  <c r="I20" i="8"/>
  <c r="E20" i="10"/>
  <c r="I21" i="8"/>
  <c r="E21" i="10"/>
  <c r="I22" i="8"/>
  <c r="E22" i="10"/>
  <c r="I23" i="8"/>
  <c r="E23" i="10"/>
  <c r="I24" i="8"/>
  <c r="E24" i="10"/>
  <c r="I25" i="8"/>
  <c r="E25" i="10"/>
  <c r="I26" i="8"/>
  <c r="E26" i="10"/>
  <c r="I27" i="8"/>
  <c r="E27" i="10"/>
  <c r="I28" i="8"/>
  <c r="E28" i="10"/>
  <c r="I29" i="8"/>
  <c r="E29" i="10"/>
  <c r="I30" i="8"/>
  <c r="E30" i="10"/>
  <c r="I31" i="8"/>
  <c r="E31" i="10"/>
  <c r="I32" i="8"/>
  <c r="E32" i="10"/>
  <c r="I33" i="8"/>
  <c r="E33" i="10"/>
  <c r="I34" i="8"/>
  <c r="E34" i="10"/>
  <c r="I35" i="8"/>
  <c r="E35" i="10"/>
  <c r="I36" i="8"/>
  <c r="E36" i="10"/>
  <c r="I37" i="8"/>
  <c r="E37" i="10"/>
  <c r="I4" i="8"/>
  <c r="E4" i="10"/>
  <c r="I4" i="6"/>
  <c r="C4" i="10"/>
  <c r="D4" i="10"/>
  <c r="F4" i="10"/>
  <c r="C5" i="10"/>
  <c r="I5" i="6"/>
  <c r="D5" i="10"/>
  <c r="F5" i="10"/>
  <c r="C6" i="10"/>
  <c r="I6" i="6"/>
  <c r="D6" i="10"/>
  <c r="F6" i="10"/>
  <c r="C7" i="10"/>
  <c r="I7" i="6"/>
  <c r="D7" i="10"/>
  <c r="F7" i="10"/>
  <c r="C8" i="10"/>
  <c r="I8" i="6"/>
  <c r="D8" i="10"/>
  <c r="F8" i="10"/>
  <c r="C9" i="10"/>
  <c r="I9" i="6"/>
  <c r="D9" i="10"/>
  <c r="F9" i="10"/>
  <c r="C10" i="10"/>
  <c r="I10" i="6"/>
  <c r="D10" i="10"/>
  <c r="F10" i="10"/>
  <c r="C11" i="10"/>
  <c r="I11" i="6"/>
  <c r="D11" i="10"/>
  <c r="F11" i="10"/>
  <c r="C12" i="10"/>
  <c r="I12" i="6"/>
  <c r="D12" i="10"/>
  <c r="F12" i="10"/>
  <c r="C13" i="10"/>
  <c r="I13" i="6"/>
  <c r="D13" i="10"/>
  <c r="F13" i="10"/>
  <c r="C14" i="10"/>
  <c r="I14" i="6"/>
  <c r="D14" i="10"/>
  <c r="F14" i="10"/>
  <c r="C15" i="10"/>
  <c r="I15" i="6"/>
  <c r="D15" i="10"/>
  <c r="F15" i="10"/>
  <c r="C16" i="10"/>
  <c r="I16" i="6"/>
  <c r="D16" i="10"/>
  <c r="F16" i="10"/>
  <c r="C17" i="10"/>
  <c r="I17" i="6"/>
  <c r="D17" i="10"/>
  <c r="F17" i="10"/>
  <c r="C18" i="10"/>
  <c r="I18" i="6"/>
  <c r="D18" i="10"/>
  <c r="F18" i="10"/>
  <c r="C19" i="10"/>
  <c r="I19" i="6"/>
  <c r="D19" i="10"/>
  <c r="F19" i="10"/>
  <c r="C20" i="10"/>
  <c r="I20" i="6"/>
  <c r="D20" i="10"/>
  <c r="F20" i="10"/>
  <c r="C21" i="10"/>
  <c r="I21" i="6"/>
  <c r="D21" i="10"/>
  <c r="F21" i="10"/>
  <c r="C22" i="10"/>
  <c r="I22" i="6"/>
  <c r="D22" i="10"/>
  <c r="F22" i="10"/>
  <c r="C23" i="10"/>
  <c r="I23" i="6"/>
  <c r="D23" i="10"/>
  <c r="F23" i="10"/>
  <c r="C24" i="10"/>
  <c r="I24" i="6"/>
  <c r="D24" i="10"/>
  <c r="F24" i="10"/>
  <c r="C25" i="10"/>
  <c r="I25" i="6"/>
  <c r="D25" i="10"/>
  <c r="F25" i="10"/>
  <c r="C26" i="10"/>
  <c r="I26" i="6"/>
  <c r="D26" i="10"/>
  <c r="F26" i="10"/>
  <c r="C27" i="10"/>
  <c r="I27" i="6"/>
  <c r="D27" i="10"/>
  <c r="F27" i="10"/>
  <c r="C28" i="10"/>
  <c r="I28" i="6"/>
  <c r="D28" i="10"/>
  <c r="F28" i="10"/>
  <c r="C29" i="10"/>
  <c r="I29" i="6"/>
  <c r="D29" i="10"/>
  <c r="F29" i="10"/>
  <c r="C30" i="10"/>
  <c r="I30" i="6"/>
  <c r="D30" i="10"/>
  <c r="F30" i="10"/>
  <c r="C31" i="10"/>
  <c r="I31" i="6"/>
  <c r="D31" i="10"/>
  <c r="F31" i="10"/>
  <c r="C32" i="10"/>
  <c r="I32" i="6"/>
  <c r="D32" i="10"/>
  <c r="F32" i="10"/>
  <c r="C33" i="10"/>
  <c r="I33" i="6"/>
  <c r="D33" i="10"/>
  <c r="F33" i="10"/>
  <c r="C34" i="10"/>
  <c r="I34" i="6"/>
  <c r="D34" i="10"/>
  <c r="F34" i="10"/>
  <c r="C35" i="10"/>
  <c r="I35" i="6"/>
  <c r="D35" i="10"/>
  <c r="F35" i="10"/>
  <c r="C36" i="10"/>
  <c r="I36" i="6"/>
  <c r="D36" i="10"/>
  <c r="F36" i="10"/>
  <c r="C37" i="10"/>
  <c r="I37" i="6"/>
  <c r="D37" i="10"/>
  <c r="F37" i="10"/>
  <c r="F38" i="10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6"/>
  <c r="J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" i="16"/>
  <c r="M3" i="16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J37" i="16"/>
  <c r="I37" i="16"/>
  <c r="H37" i="16"/>
  <c r="Q36" i="16"/>
  <c r="Q35" i="16"/>
  <c r="Q34" i="16"/>
  <c r="Q33" i="16"/>
  <c r="Q32" i="16"/>
  <c r="Q31" i="16"/>
  <c r="Q30" i="16"/>
  <c r="Q29" i="16"/>
  <c r="Q28" i="16"/>
  <c r="Q27" i="16"/>
  <c r="Q26" i="16"/>
  <c r="Q24" i="16"/>
  <c r="Q23" i="16"/>
  <c r="Q21" i="16"/>
  <c r="Q20" i="16"/>
  <c r="Q19" i="16"/>
  <c r="Q18" i="16"/>
  <c r="Q17" i="16"/>
  <c r="Q16" i="16"/>
  <c r="Q14" i="16"/>
  <c r="Q13" i="16"/>
  <c r="Q12" i="16"/>
  <c r="Q11" i="16"/>
  <c r="Q10" i="16"/>
  <c r="Q9" i="16"/>
  <c r="Q8" i="16"/>
  <c r="Q7" i="16"/>
  <c r="Q6" i="16"/>
  <c r="Q5" i="16"/>
  <c r="R3" i="16"/>
  <c r="Q3" i="16"/>
  <c r="I38" i="8"/>
  <c r="D38" i="8"/>
  <c r="E38" i="8"/>
  <c r="F38" i="8"/>
  <c r="C38" i="8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I38" i="6"/>
  <c r="D38" i="6"/>
  <c r="E38" i="6"/>
  <c r="F38" i="6"/>
  <c r="G38" i="6"/>
  <c r="H38" i="6"/>
  <c r="J38" i="6"/>
  <c r="K38" i="6"/>
  <c r="L38" i="6"/>
  <c r="C38" i="6"/>
  <c r="G4" i="10"/>
  <c r="H4" i="10"/>
  <c r="I4" i="10"/>
  <c r="J4" i="10"/>
  <c r="G5" i="10"/>
  <c r="H5" i="10"/>
  <c r="I5" i="10"/>
  <c r="J5" i="10"/>
  <c r="G6" i="10"/>
  <c r="H6" i="10"/>
  <c r="I6" i="10"/>
  <c r="J6" i="10"/>
  <c r="G7" i="10"/>
  <c r="H7" i="10"/>
  <c r="I7" i="10"/>
  <c r="J7" i="10"/>
  <c r="G8" i="10"/>
  <c r="H8" i="10"/>
  <c r="I8" i="10"/>
  <c r="J8" i="10"/>
  <c r="G9" i="10"/>
  <c r="H9" i="10"/>
  <c r="I9" i="10"/>
  <c r="J9" i="10"/>
  <c r="G10" i="10"/>
  <c r="H10" i="10"/>
  <c r="I10" i="10"/>
  <c r="J10" i="10"/>
  <c r="G11" i="10"/>
  <c r="H11" i="10"/>
  <c r="I11" i="10"/>
  <c r="J11" i="10"/>
  <c r="G12" i="10"/>
  <c r="H12" i="10"/>
  <c r="I12" i="10"/>
  <c r="J12" i="10"/>
  <c r="G13" i="10"/>
  <c r="H13" i="10"/>
  <c r="I13" i="10"/>
  <c r="J13" i="10"/>
  <c r="G14" i="10"/>
  <c r="H14" i="10"/>
  <c r="I14" i="10"/>
  <c r="J14" i="10"/>
  <c r="G15" i="10"/>
  <c r="H15" i="10"/>
  <c r="I15" i="10"/>
  <c r="J15" i="10"/>
  <c r="G16" i="10"/>
  <c r="H16" i="10"/>
  <c r="I16" i="10"/>
  <c r="J16" i="10"/>
  <c r="G17" i="10"/>
  <c r="H17" i="10"/>
  <c r="I17" i="10"/>
  <c r="J17" i="10"/>
  <c r="G18" i="10"/>
  <c r="H18" i="10"/>
  <c r="I18" i="10"/>
  <c r="J18" i="10"/>
  <c r="G19" i="10"/>
  <c r="H19" i="10"/>
  <c r="I19" i="10"/>
  <c r="J19" i="10"/>
  <c r="G20" i="10"/>
  <c r="H20" i="10"/>
  <c r="I20" i="10"/>
  <c r="J20" i="10"/>
  <c r="G21" i="10"/>
  <c r="H21" i="10"/>
  <c r="I21" i="10"/>
  <c r="J21" i="10"/>
  <c r="G22" i="10"/>
  <c r="H22" i="10"/>
  <c r="I22" i="10"/>
  <c r="J22" i="10"/>
  <c r="G23" i="10"/>
  <c r="H23" i="10"/>
  <c r="I23" i="10"/>
  <c r="J23" i="10"/>
  <c r="G24" i="10"/>
  <c r="H24" i="10"/>
  <c r="I24" i="10"/>
  <c r="J24" i="10"/>
  <c r="G25" i="10"/>
  <c r="H25" i="10"/>
  <c r="I25" i="10"/>
  <c r="J25" i="10"/>
  <c r="G26" i="10"/>
  <c r="H26" i="10"/>
  <c r="I26" i="10"/>
  <c r="J26" i="10"/>
  <c r="G27" i="10"/>
  <c r="H27" i="10"/>
  <c r="I27" i="10"/>
  <c r="J27" i="10"/>
  <c r="G28" i="10"/>
  <c r="H28" i="10"/>
  <c r="I28" i="10"/>
  <c r="J28" i="10"/>
  <c r="G29" i="10"/>
  <c r="H29" i="10"/>
  <c r="I29" i="10"/>
  <c r="J29" i="10"/>
  <c r="G30" i="10"/>
  <c r="H30" i="10"/>
  <c r="I30" i="10"/>
  <c r="J30" i="10"/>
  <c r="G31" i="10"/>
  <c r="H31" i="10"/>
  <c r="I31" i="10"/>
  <c r="J31" i="10"/>
  <c r="G32" i="10"/>
  <c r="H32" i="10"/>
  <c r="I32" i="10"/>
  <c r="J32" i="10"/>
  <c r="G33" i="10"/>
  <c r="H33" i="10"/>
  <c r="I33" i="10"/>
  <c r="J33" i="10"/>
  <c r="G34" i="10"/>
  <c r="H34" i="10"/>
  <c r="I34" i="10"/>
  <c r="J34" i="10"/>
  <c r="G35" i="10"/>
  <c r="H35" i="10"/>
  <c r="I35" i="10"/>
  <c r="J35" i="10"/>
  <c r="G36" i="10"/>
  <c r="H36" i="10"/>
  <c r="I36" i="10"/>
  <c r="J36" i="10"/>
  <c r="G37" i="10"/>
  <c r="H37" i="10"/>
  <c r="I37" i="10"/>
  <c r="J37" i="10"/>
  <c r="J38" i="10"/>
  <c r="I38" i="10"/>
  <c r="H38" i="10"/>
  <c r="G38" i="10"/>
  <c r="C38" i="10"/>
  <c r="E38" i="10"/>
  <c r="D38" i="10"/>
  <c r="F38" i="5"/>
  <c r="I39" i="5"/>
  <c r="E38" i="5"/>
  <c r="K39" i="5"/>
  <c r="L39" i="5"/>
  <c r="D38" i="5"/>
  <c r="J39" i="5"/>
  <c r="H39" i="5"/>
  <c r="G39" i="5"/>
  <c r="P38" i="3"/>
  <c r="Q38" i="3"/>
  <c r="R38" i="3"/>
  <c r="S38" i="3"/>
  <c r="T38" i="3"/>
  <c r="U38" i="3"/>
  <c r="V38" i="3"/>
  <c r="W38" i="3"/>
  <c r="X38" i="3"/>
  <c r="Y38" i="3"/>
  <c r="Z38" i="3"/>
  <c r="AA38" i="3"/>
  <c r="O38" i="3"/>
  <c r="D38" i="3"/>
  <c r="E38" i="3"/>
  <c r="F38" i="3"/>
  <c r="G38" i="3"/>
  <c r="H38" i="3"/>
  <c r="I38" i="3"/>
  <c r="J38" i="3"/>
  <c r="K38" i="3"/>
  <c r="L38" i="3"/>
  <c r="M38" i="3"/>
  <c r="N38" i="3"/>
  <c r="F38" i="7"/>
  <c r="E38" i="7"/>
  <c r="D38" i="7"/>
  <c r="C38" i="3"/>
</calcChain>
</file>

<file path=xl/comments1.xml><?xml version="1.0" encoding="utf-8"?>
<comments xmlns="http://schemas.openxmlformats.org/spreadsheetml/2006/main">
  <authors>
    <author>Ana F Masse</author>
  </authors>
  <commentList>
    <comment ref="D1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% de muertes que corresponden a menores de 15 años</t>
        </r>
      </text>
    </comment>
    <comment ref="Q1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% de muertes que corresponden a menores de 15 años</t>
        </r>
      </text>
    </comment>
    <comment ref="D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Monto por vida perdida: 50 años de vida productiva * salario promedio anual ENOE</t>
        </r>
      </text>
    </comment>
    <comment ref="Q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Monto por vida perdida: 50 años de vida productiva * salario promedio anual ENOE</t>
        </r>
      </text>
    </comment>
  </commentList>
</comments>
</file>

<file path=xl/comments2.xml><?xml version="1.0" encoding="utf-8"?>
<comments xmlns="http://schemas.openxmlformats.org/spreadsheetml/2006/main">
  <authors>
    <author>Ana F Masse</author>
  </authors>
  <commentList>
    <comment ref="F1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% población asegurada</t>
        </r>
      </text>
    </comment>
    <comment ref="G1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% población no asegurada</t>
        </r>
      </text>
    </comment>
    <comment ref="H1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Salario promedio diario, ENOE</t>
        </r>
      </text>
    </comment>
    <comment ref="M1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% población asegurada</t>
        </r>
      </text>
    </comment>
    <comment ref="N1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% población no asegurada</t>
        </r>
      </text>
    </comment>
    <comment ref="O1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Salario promedio diario, ENOE</t>
        </r>
      </text>
    </comment>
    <comment ref="C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Días de hospitalización promedio. Boletin SSA 2010.
</t>
        </r>
      </text>
    </comment>
    <comment ref="D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Días de hospitalización promedio. Boletin SSA 2010.</t>
        </r>
      </text>
    </comment>
    <comment ref="E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Días de hospitalización promedio. Boletin SSA 2010.</t>
        </r>
      </text>
    </comment>
    <comment ref="F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Costo de día de hospitalización en IMSS 2º y 3º nivel (Diario oficial 2011)
</t>
        </r>
      </text>
    </comment>
    <comment ref="G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Costo aproximado de hospitalización en hospitales SSA, según proporción que presenta el paper de Banco Mundial</t>
        </r>
      </text>
    </comment>
    <comment ref="H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% de adultos (mayores de 15 años) en la muestra</t>
        </r>
      </text>
    </comment>
    <comment ref="J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Días de hospitalización promedio. Boletin SSA 2010.
</t>
        </r>
      </text>
    </comment>
    <comment ref="K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Días de hospitalización promedio. Boletin SSA 2010.</t>
        </r>
      </text>
    </comment>
    <comment ref="L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Días de hospitalización promedio. Boletin SSA 2010.</t>
        </r>
      </text>
    </comment>
    <comment ref="M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Costo de día de hospitalización en IMSS 2º y 3º nivel (Diario oficial 2011)
</t>
        </r>
      </text>
    </comment>
    <comment ref="N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Costo aproximado de hospitalización en hospitales SSA, según proporción que presenta el paper de Banco Mundial</t>
        </r>
      </text>
    </comment>
    <comment ref="O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% de adultos (mayores de 15 años) en la muestra</t>
        </r>
      </text>
    </comment>
  </commentList>
</comments>
</file>

<file path=xl/comments3.xml><?xml version="1.0" encoding="utf-8"?>
<comments xmlns="http://schemas.openxmlformats.org/spreadsheetml/2006/main">
  <authors>
    <author>Ana F Masse</author>
  </authors>
  <commentList>
    <comment ref="G1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Costo por consulta familiar</t>
        </r>
      </text>
    </comment>
    <comment ref="H2" authorId="0">
      <text>
        <r>
          <rPr>
            <b/>
            <sz val="9"/>
            <color indexed="81"/>
            <rFont val="Calibri"/>
            <family val="2"/>
          </rPr>
          <t>Ana F Masse:</t>
        </r>
        <r>
          <rPr>
            <sz val="9"/>
            <color indexed="81"/>
            <rFont val="Calibri"/>
            <family val="2"/>
          </rPr>
          <t xml:space="preserve">
Salario promedio diario
por día pérdido para ir al médico</t>
        </r>
      </text>
    </comment>
    <comment ref="G3" authorId="0">
      <text>
        <r>
          <rPr>
            <b/>
            <sz val="9"/>
            <color indexed="81"/>
            <rFont val="Calibri"/>
            <family val="2"/>
          </rPr>
          <t xml:space="preserve">En un escenario muy conservador, asumo que estos casos se registran por tener 1 consulta familiar </t>
        </r>
      </text>
    </comment>
    <comment ref="H3" authorId="0">
      <text>
        <r>
          <rPr>
            <b/>
            <sz val="9"/>
            <color indexed="81"/>
            <rFont val="Calibri"/>
            <family val="2"/>
          </rPr>
          <t xml:space="preserve">Ir a la consulta, implica perder el día de trabajo.
</t>
        </r>
      </text>
    </comment>
  </commentList>
</comments>
</file>

<file path=xl/sharedStrings.xml><?xml version="1.0" encoding="utf-8"?>
<sst xmlns="http://schemas.openxmlformats.org/spreadsheetml/2006/main" count="818" uniqueCount="202">
  <si>
    <t xml:space="preserve">No. </t>
  </si>
  <si>
    <t>Zona metropolitana</t>
  </si>
  <si>
    <t>Concentración promedio anual PM10</t>
  </si>
  <si>
    <t>Muertes 
totales</t>
  </si>
  <si>
    <t>Egresos x infecciones respiratorias</t>
  </si>
  <si>
    <t>Egresos x enfermedades cardio-vasculares</t>
  </si>
  <si>
    <t>Egresos x enfermedades respiratorias</t>
  </si>
  <si>
    <t>Casos enfermedades  respiratorias agudas todas las edades</t>
  </si>
  <si>
    <t>Casos asma</t>
  </si>
  <si>
    <t>Casos enfermedades isquémicas del corazón</t>
  </si>
  <si>
    <t>ZMVM</t>
  </si>
  <si>
    <t>Guadalajara</t>
  </si>
  <si>
    <t>Monterrey</t>
  </si>
  <si>
    <t>Puebla-Tlaxcala</t>
  </si>
  <si>
    <t>Toluca</t>
  </si>
  <si>
    <t>Tijuana</t>
  </si>
  <si>
    <t>León</t>
  </si>
  <si>
    <t>Ciudad Juárez</t>
  </si>
  <si>
    <t>Querétaro</t>
  </si>
  <si>
    <t>San Luis Potosí-Soledad</t>
  </si>
  <si>
    <t>Mérida</t>
  </si>
  <si>
    <t>Mexicali</t>
  </si>
  <si>
    <t>Aguascalientes</t>
  </si>
  <si>
    <t>Cuernavaca</t>
  </si>
  <si>
    <t>Acapulco</t>
  </si>
  <si>
    <t>Tampico</t>
  </si>
  <si>
    <t>Culiacán</t>
  </si>
  <si>
    <t>Chihuahua</t>
  </si>
  <si>
    <t>Morelia</t>
  </si>
  <si>
    <t>Saltillo</t>
  </si>
  <si>
    <t>Veracruz</t>
  </si>
  <si>
    <t>Hermosillo</t>
  </si>
  <si>
    <t>Villahermosa</t>
  </si>
  <si>
    <t>Reynosa-Río Bravo</t>
  </si>
  <si>
    <t>Tuxtla Gutiérrez</t>
  </si>
  <si>
    <t>Cancún</t>
  </si>
  <si>
    <t>Xalapa</t>
  </si>
  <si>
    <t>Oaxaca</t>
  </si>
  <si>
    <t>Celaya</t>
  </si>
  <si>
    <t>Durango</t>
  </si>
  <si>
    <t>Irapuato</t>
  </si>
  <si>
    <t>Poza Rica</t>
  </si>
  <si>
    <t>Pachuca</t>
  </si>
  <si>
    <t>Concentración objetivo</t>
  </si>
  <si>
    <t>Escenario 1: β IMCO</t>
  </si>
  <si>
    <t>Total muestra</t>
  </si>
  <si>
    <t>0</t>
  </si>
  <si>
    <t>Muertes atribuibles a la contaminación
Escenario 1</t>
  </si>
  <si>
    <t>Muertes atribuibles a la contaminación
Escenario 2</t>
  </si>
  <si>
    <t>Escenario 2: β ESCALA</t>
  </si>
  <si>
    <t>Menores a 14 años 
(50 años de vida productiva)</t>
  </si>
  <si>
    <t>15-19 años
(48 años de vida productiva)</t>
  </si>
  <si>
    <t>20-24 años
(43 años de vida productiva)</t>
  </si>
  <si>
    <t>30-34 años
 (33 años de vida productiva)</t>
  </si>
  <si>
    <t>25-29 años
 (38 años de vida productiva)</t>
  </si>
  <si>
    <t>35-39 años
(28 años de vida productiva)</t>
  </si>
  <si>
    <t>40-44 años
(23 años de vida productiva)</t>
  </si>
  <si>
    <t>45-49 años
(18 años de vida productiva)</t>
  </si>
  <si>
    <t>50-54 años
(13 años de vida productiva)</t>
  </si>
  <si>
    <t>55-59
(8 años de vida productiva)</t>
  </si>
  <si>
    <t>60-64 años
(3 años de vida productiva)</t>
  </si>
  <si>
    <t>Menores a 14 años 
(50 años de vida productiva)2</t>
  </si>
  <si>
    <t>15-19 años
(48 años de vida productiva)3</t>
  </si>
  <si>
    <t>20-24 años
(43 años de vida productiva)4</t>
  </si>
  <si>
    <t>25-29 años
 (38 años de vida productiva)5</t>
  </si>
  <si>
    <t>30-34 años
 (33 años de vida productiva)6</t>
  </si>
  <si>
    <t>35-39 años
(28 años de vida productiva)7</t>
  </si>
  <si>
    <t>40-44 años
(23 años de vida productiva)8</t>
  </si>
  <si>
    <t>45-49 años
(18 años de vida productiva)9</t>
  </si>
  <si>
    <t>50-54 años
(13 años de vida productiva)10</t>
  </si>
  <si>
    <t>55-59
(8 años de vida productiva)11</t>
  </si>
  <si>
    <t>60-64 años
(3 años de vida productiva)12</t>
  </si>
  <si>
    <t>Pérdida de productividad total por muertes prematuras por ciudad ESCENARIO 1</t>
  </si>
  <si>
    <t>Pérdida de productividad total por muertes prematuras por ciudad ESCENARIO 2</t>
  </si>
  <si>
    <t>Egresos x infecciones respiratorias atribuibles a la contaminación</t>
  </si>
  <si>
    <t>Egresos x enfermedades cardiovasculares atribuibles a la contaminación</t>
  </si>
  <si>
    <t>Egresos x enfermedades respiratorias atribuibles a la contaminación</t>
  </si>
  <si>
    <t>Escenario 1: β Le Tertre 2002</t>
  </si>
  <si>
    <t>OMS</t>
  </si>
  <si>
    <t>Escenario 2: β Rosales-Castillo 2001</t>
  </si>
  <si>
    <t>Egresos x infecciones respiratorias atribuibles a la contaminación2</t>
  </si>
  <si>
    <t>Egresos x enfermedades cardiovasculares atribuibles a la contaminación2</t>
  </si>
  <si>
    <t>Egresos x enfermedades respiratorias atribuibles a la contaminación3</t>
  </si>
  <si>
    <t>Costos de hospitalización para asegurados</t>
  </si>
  <si>
    <t>Costos de hospitalización para no asegurados</t>
  </si>
  <si>
    <t>Total de pérdida por egresos hospitalarios ESCENARIO 1</t>
  </si>
  <si>
    <t xml:space="preserve">Pérdidas de productividad por ausentismo laboral </t>
  </si>
  <si>
    <t>Costos de hospitalización para asegurados2</t>
  </si>
  <si>
    <t>Costos de hospitalización para no asegurados3</t>
  </si>
  <si>
    <t>Pérdidas de productividad por ausentismo laboral 4</t>
  </si>
  <si>
    <t>Total de pérdida por egresos hospitalarios ESCENARIO 2</t>
  </si>
  <si>
    <t>Casos enfermedades  respiratorias agudas todas las edades atribuibles a contaminación</t>
  </si>
  <si>
    <t>Casos asma atribuibles a contaminación</t>
  </si>
  <si>
    <t>Casos enfermedades isquémicas del corazón atribuibles a contaminación</t>
  </si>
  <si>
    <t>Escenario 1: β Stieb 2000</t>
  </si>
  <si>
    <t>Escenario 1: β Choudhury 1997</t>
  </si>
  <si>
    <t>Total consultas</t>
  </si>
  <si>
    <t>Costos por consultas</t>
  </si>
  <si>
    <t>Pérdidas de productividad por muertes prematuras</t>
  </si>
  <si>
    <t>Costos en salud y productividad por egresos hospitalarios</t>
  </si>
  <si>
    <t>Costos en salud y productividad por consultas médicas</t>
  </si>
  <si>
    <t>Total ESCENARIO 1</t>
  </si>
  <si>
    <t>Pérdidas de productividad por muertes prematuras2</t>
  </si>
  <si>
    <t>Costos en salud y productividad por egresos hospitalarios2</t>
  </si>
  <si>
    <t>Costos en salud y productividad por consultas médicas3</t>
  </si>
  <si>
    <t>Total ESCENARIO 2</t>
  </si>
  <si>
    <t>Pérdida en productividad por ausencia laboral</t>
  </si>
  <si>
    <t>Total costos consultas</t>
  </si>
  <si>
    <t>Consultas</t>
  </si>
  <si>
    <t>Población</t>
  </si>
  <si>
    <t>Muertes prematuras</t>
  </si>
  <si>
    <t>Hospitalizaciones</t>
  </si>
  <si>
    <t>Número de casos atribuibles a la contaminación (sólo Escenario 1)</t>
  </si>
  <si>
    <t>Tasa de casos atribuibles a la contaminación por cada 100,000 habitantes (sólo Escenario 1)</t>
  </si>
  <si>
    <t>Costos por contaminación</t>
  </si>
  <si>
    <t>Pérdidas en productividad</t>
  </si>
  <si>
    <t>Total</t>
  </si>
  <si>
    <t>Concentración base</t>
  </si>
  <si>
    <t>¿Cuenta con datos de monitoreo?</t>
  </si>
  <si>
    <t>Sí</t>
  </si>
  <si>
    <t>No</t>
  </si>
  <si>
    <t>Gastos en 
salud</t>
  </si>
  <si>
    <t>¿Cuenta con ProAire?**</t>
  </si>
  <si>
    <t>Vigente: 2011-2020</t>
  </si>
  <si>
    <t>Comparaciones 2010</t>
  </si>
  <si>
    <t>http://www.finanzas.df.gob.mx/pciudadano/proyecto_presupuesto.html</t>
  </si>
  <si>
    <t>Fuente</t>
  </si>
  <si>
    <t>Categoría</t>
  </si>
  <si>
    <t>Costos anuales por contaminación de partículas
Escenario 1: IMCO</t>
  </si>
  <si>
    <t>Costos anuales por contaminación de partículas
Escenario 2: Publicaciones</t>
  </si>
  <si>
    <t>Medicias DF</t>
  </si>
  <si>
    <t>http://compras.imss.gob.mx/?P=imsscomprotipoproddet&amp;tip=1&amp;sub=010&amp;pr=2010</t>
  </si>
  <si>
    <t xml:space="preserve">Tuvo 2009-2012, no hay registro de renovación </t>
  </si>
  <si>
    <t>http://compras.imss.gob.mx/?P=imsscomprotipoproddet&amp;tip=1&amp;sub=010&amp;pr=2011</t>
  </si>
  <si>
    <t>Vigente: 2012-2020*</t>
  </si>
  <si>
    <t>http://compras.imss.gob.mx/?P=imsscomprotipoproddet&amp;tip=1&amp;sub=010&amp;pr=2012</t>
  </si>
  <si>
    <t>Vigente: 2012-2017</t>
  </si>
  <si>
    <t>http://compras.imss.gob.mx/?P=imsscomprotipoproddet&amp;tip=1&amp;sub=010&amp;pr=2013</t>
  </si>
  <si>
    <t>Vigente: 2012-2020</t>
  </si>
  <si>
    <t>http://compras.imss.gob.mx/?P=imsscomprotipoproddet&amp;tip=1&amp;sub=010&amp;pr=2014</t>
  </si>
  <si>
    <t>Tuvo 2008-2012. En elaboración: 2013-2022</t>
  </si>
  <si>
    <t>http://compras.imss.gob.mx/?P=imsscomprotipoproddet&amp;tip=1&amp;sub=010&amp;pr=2015</t>
  </si>
  <si>
    <t>Tuvo 2006-2012, no hay registro de renovación</t>
  </si>
  <si>
    <t>http://compras.imss.gob.mx/?P=imsscomprotipoproddet&amp;tip=1&amp;sub=010&amp;pr=2016</t>
  </si>
  <si>
    <t>Vigente: 2010-2015</t>
  </si>
  <si>
    <t>http://compras.imss.gob.mx/?P=imsscomprotipoproddet&amp;tip=1&amp;sub=010&amp;pr=2017</t>
  </si>
  <si>
    <t>En elaboración: 2012-2021</t>
  </si>
  <si>
    <t>http://compras.imss.gob.mx/?P=imsscomprotipoproddet&amp;tip=1&amp;sub=010&amp;pr=2018</t>
  </si>
  <si>
    <t>En elaboración</t>
  </si>
  <si>
    <t>http://compras.imss.gob.mx/?P=imsscomprotipoproddet&amp;tip=1&amp;sub=010&amp;pr=2019</t>
  </si>
  <si>
    <t>http://compras.imss.gob.mx/?P=imsscomprotipoproddet&amp;tip=1&amp;sub=010&amp;pr=2020</t>
  </si>
  <si>
    <t>Vigente:2011-2020</t>
  </si>
  <si>
    <t>http://compras.imss.gob.mx/?P=imsscomprotipoproddet&amp;tip=1&amp;sub=010&amp;pr=2021</t>
  </si>
  <si>
    <t>http://compras.imss.gob.mx/?P=imsscomprotipoproddet&amp;tip=1&amp;sub=010&amp;pr=2022</t>
  </si>
  <si>
    <t>http://compras.imss.gob.mx/?P=imsscomprotipoproddet&amp;tip=1&amp;sub=010&amp;pr=2023</t>
  </si>
  <si>
    <t>http://compras.imss.gob.mx/?P=imsscomprotipoproddet&amp;tip=1&amp;sub=010&amp;pr=2024</t>
  </si>
  <si>
    <t>http://compras.imss.gob.mx/?P=imsscomprotipoproddet&amp;tip=1&amp;sub=010&amp;pr=2025</t>
  </si>
  <si>
    <t>http://compras.imss.gob.mx/?P=imsscomprotipoproddet&amp;tip=1&amp;sub=010&amp;pr=2026</t>
  </si>
  <si>
    <t>http://compras.imss.gob.mx/?P=imsscomprotipoproddet&amp;tip=1&amp;sub=010&amp;pr=2027</t>
  </si>
  <si>
    <t>http://compras.imss.gob.mx/?P=imsscomprotipoproddet&amp;tip=1&amp;sub=010&amp;pr=2028</t>
  </si>
  <si>
    <t>http://compras.imss.gob.mx/?P=imsscomprotipoproddet&amp;tip=1&amp;sub=010&amp;pr=2029</t>
  </si>
  <si>
    <t>http://compras.imss.gob.mx/?P=imsscomprotipoproddet&amp;tip=1&amp;sub=010&amp;pr=2030</t>
  </si>
  <si>
    <t>http://compras.imss.gob.mx/?P=imsscomprotipoproddet&amp;tip=1&amp;sub=010&amp;pr=2031</t>
  </si>
  <si>
    <t>En elaboración: 2012-2016</t>
  </si>
  <si>
    <t>http://compras.imss.gob.mx/?P=imsscomprotipoproddet&amp;tip=1&amp;sub=010&amp;pr=2032</t>
  </si>
  <si>
    <t>http://compras.imss.gob.mx/?P=imsscomprotipoproddet&amp;tip=1&amp;sub=010&amp;pr=2033</t>
  </si>
  <si>
    <t>http://compras.imss.gob.mx/?P=imsscomprotipoproddet&amp;tip=1&amp;sub=010&amp;pr=2034</t>
  </si>
  <si>
    <t>http://compras.imss.gob.mx/?P=imsscomprotipoproddet&amp;tip=1&amp;sub=010&amp;pr=2035</t>
  </si>
  <si>
    <t>http://compras.imss.gob.mx/?P=imsscomprotipoproddet&amp;tip=1&amp;sub=010&amp;pr=2036</t>
  </si>
  <si>
    <t>http://compras.imss.gob.mx/?P=imsscomprotipoproddet&amp;tip=1&amp;sub=010&amp;pr=2037</t>
  </si>
  <si>
    <t>Vigente: 2013-2022</t>
  </si>
  <si>
    <t>http://compras.imss.gob.mx/?P=imsscomprotipoproddet&amp;tip=1&amp;sub=010&amp;pr=2038</t>
  </si>
  <si>
    <t>Vigente:2009-2013</t>
  </si>
  <si>
    <t>http://compras.imss.gob.mx/?P=imsscomprotipoproddet&amp;tip=1&amp;sub=010&amp;pr=2039</t>
  </si>
  <si>
    <t>http://compras.imss.gob.mx/?P=imsscomprotipoproddet&amp;tip=1&amp;sub=010&amp;pr=2040</t>
  </si>
  <si>
    <t>http://compras.imss.gob.mx/?P=imsscomprotipoproddet&amp;tip=1&amp;sub=010&amp;pr=2041</t>
  </si>
  <si>
    <t>http://compras.imss.gob.mx/?P=imsscomprotipoproddet&amp;tip=1&amp;sub=010&amp;pr=2042</t>
  </si>
  <si>
    <t>Total de la muestra</t>
  </si>
  <si>
    <t>Tasa promedio por cada 100,000 habitantes</t>
  </si>
  <si>
    <t>Número de casos atribuibles a la contaminación (sólo Escenario 2)</t>
  </si>
  <si>
    <t>Tasa de casos atribuibles a la contaminación por cada 100,000 habitantes (sólo Escenario 2)</t>
  </si>
  <si>
    <t>La Laguna</t>
  </si>
  <si>
    <t>Medicinas IMSS</t>
  </si>
  <si>
    <t>Gasto 2010</t>
  </si>
  <si>
    <t>% / veces</t>
  </si>
  <si>
    <t>Color pin</t>
  </si>
  <si>
    <t>Naranja</t>
  </si>
  <si>
    <t>Guinda</t>
  </si>
  <si>
    <t>Amarillo</t>
  </si>
  <si>
    <t>Rojo</t>
  </si>
  <si>
    <t>Negro</t>
  </si>
  <si>
    <t>Morado</t>
  </si>
  <si>
    <t>Promedio país</t>
  </si>
  <si>
    <t>Costos de hospitalización</t>
  </si>
  <si>
    <t>Para población asegurada</t>
  </si>
  <si>
    <t>Para población no asegurada</t>
  </si>
  <si>
    <t>Costos de consultas</t>
  </si>
  <si>
    <t>IMSS</t>
  </si>
  <si>
    <t>IMCO</t>
  </si>
  <si>
    <t>COFEPRIS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</si>
  <si>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 xml:space="preserve">: Los estimadores epidemiológicos (β) se pueden cambiar directamente en las pestañas del muertes, egresos y consultas. </t>
    </r>
  </si>
  <si>
    <t>Al modificar estos supuestos, cambian los resultados en las hojas de Muertes, Egresos y Consultas…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</si>
</sst>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0.0000"/>
    <numFmt numFmtId="166" formatCode="&quot;$&quot;#,##0"/>
    <numFmt numFmtId="167" formatCode="0.0%"/>
    <numFmt numFmtId="168" formatCode="&quot;$&quot;#,##0.00"/>
    <numFmt numFmtId="170" formatCode="_(&quot;$&quot;* #,##0_);_(&quot;$&quot;* \(#,##0\);_(&quot;$&quot;* &quot;-&quot;??_);_(@_)"/>
  </numFmts>
  <fonts count="4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</font>
    <font>
      <b/>
      <sz val="8"/>
      <color theme="1"/>
      <name val="Arial"/>
    </font>
    <font>
      <sz val="8"/>
      <color theme="1"/>
      <name val="Calibri"/>
      <family val="2"/>
      <scheme val="minor"/>
    </font>
    <font>
      <sz val="8"/>
      <color theme="1"/>
      <name val="Arial"/>
    </font>
    <font>
      <sz val="8"/>
      <name val="Arial"/>
    </font>
    <font>
      <b/>
      <sz val="8"/>
      <color theme="6" tint="-0.249977111117893"/>
      <name val="Arial"/>
    </font>
    <font>
      <sz val="10"/>
      <name val="Arial"/>
      <family val="2"/>
    </font>
    <font>
      <sz val="10"/>
      <name val="CG Omega"/>
      <family val="2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b/>
      <sz val="9"/>
      <color theme="1"/>
      <name val="Arial"/>
    </font>
    <font>
      <b/>
      <sz val="8"/>
      <color theme="8"/>
      <name val="Arial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8"/>
      <color theme="7" tint="-0.499984740745262"/>
      <name val="Arial"/>
    </font>
    <font>
      <sz val="8"/>
      <color rgb="FF000000"/>
      <name val="Arial"/>
    </font>
    <font>
      <b/>
      <sz val="8"/>
      <color theme="8" tint="-0.499984740745262"/>
      <name val="Arial"/>
    </font>
    <font>
      <i/>
      <sz val="8"/>
      <color theme="1"/>
      <name val="Arial"/>
    </font>
    <font>
      <b/>
      <sz val="8.5"/>
      <color theme="1"/>
      <name val="Arial"/>
    </font>
    <font>
      <b/>
      <sz val="8"/>
      <color theme="0"/>
      <name val="Arial"/>
    </font>
    <font>
      <sz val="8"/>
      <name val="Calibri"/>
      <family val="2"/>
      <scheme val="minor"/>
    </font>
    <font>
      <b/>
      <sz val="10"/>
      <color rgb="FF000000"/>
      <name val="Lucida Sans"/>
    </font>
    <font>
      <b/>
      <sz val="9"/>
      <color rgb="FF0000FF"/>
      <name val="Arial"/>
    </font>
    <font>
      <b/>
      <sz val="8"/>
      <name val="Arial"/>
    </font>
    <font>
      <b/>
      <sz val="8"/>
      <color rgb="FFFFFF00"/>
      <name val="Arial"/>
    </font>
    <font>
      <u/>
      <sz val="8"/>
      <color theme="10"/>
      <name val="Calibri"/>
      <family val="2"/>
      <scheme val="minor"/>
    </font>
    <font>
      <b/>
      <sz val="8"/>
      <color theme="3"/>
      <name val="Arial"/>
    </font>
    <font>
      <b/>
      <u/>
      <sz val="8"/>
      <color theme="10"/>
      <name val="Calibri"/>
      <family val="2"/>
      <scheme val="minor"/>
    </font>
    <font>
      <i/>
      <sz val="8"/>
      <color theme="3"/>
      <name val="Arial"/>
    </font>
    <font>
      <b/>
      <sz val="8"/>
      <color theme="4" tint="-0.249977111117893"/>
      <name val="Arial"/>
    </font>
    <font>
      <b/>
      <sz val="12"/>
      <color theme="4" tint="-0.249977111117893"/>
      <name val="Calibri"/>
      <family val="2"/>
      <scheme val="minor"/>
    </font>
    <font>
      <b/>
      <sz val="8"/>
      <color rgb="FFCCFFCC"/>
      <name val="Arial"/>
    </font>
    <font>
      <sz val="10"/>
      <color theme="1"/>
      <name val="Arial"/>
    </font>
    <font>
      <b/>
      <sz val="10"/>
      <color theme="3"/>
      <name val="Arial"/>
    </font>
    <font>
      <b/>
      <sz val="10"/>
      <color theme="1"/>
      <name val="Arial"/>
    </font>
    <font>
      <b/>
      <sz val="10"/>
      <color rgb="FF0000FF"/>
      <name val="Arial"/>
    </font>
    <font>
      <b/>
      <sz val="10"/>
      <color rgb="FFFF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auto="1"/>
      </left>
      <right/>
      <top style="thin">
        <color theme="0"/>
      </top>
      <bottom/>
      <diagonal/>
    </border>
  </borders>
  <cellStyleXfs count="27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65">
    <xf numFmtId="0" fontId="0" fillId="0" borderId="0" xfId="0"/>
    <xf numFmtId="0" fontId="8" fillId="0" borderId="0" xfId="0" applyFont="1"/>
    <xf numFmtId="3" fontId="10" fillId="2" borderId="0" xfId="1" applyNumberFormat="1" applyFont="1" applyFill="1" applyAlignment="1">
      <alignment horizontal="center"/>
    </xf>
    <xf numFmtId="0" fontId="0" fillId="3" borderId="0" xfId="0" applyFill="1"/>
    <xf numFmtId="0" fontId="17" fillId="0" borderId="0" xfId="0" applyFont="1"/>
    <xf numFmtId="0" fontId="18" fillId="3" borderId="0" xfId="0" applyFont="1" applyFill="1" applyAlignment="1">
      <alignment horizontal="center"/>
    </xf>
    <xf numFmtId="165" fontId="9" fillId="3" borderId="2" xfId="0" applyNumberFormat="1" applyFont="1" applyFill="1" applyBorder="1" applyAlignment="1">
      <alignment horizontal="center" vertical="center"/>
    </xf>
    <xf numFmtId="3" fontId="9" fillId="0" borderId="0" xfId="3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0" fillId="0" borderId="0" xfId="0" applyNumberFormat="1"/>
    <xf numFmtId="165" fontId="4" fillId="0" borderId="0" xfId="0" applyNumberFormat="1" applyFont="1"/>
    <xf numFmtId="49" fontId="7" fillId="0" borderId="3" xfId="0" applyNumberFormat="1" applyFont="1" applyBorder="1" applyAlignment="1"/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165" fontId="9" fillId="5" borderId="2" xfId="0" applyNumberFormat="1" applyFont="1" applyFill="1" applyBorder="1" applyAlignment="1">
      <alignment horizontal="center" vertical="center"/>
    </xf>
    <xf numFmtId="9" fontId="7" fillId="3" borderId="0" xfId="2" applyFont="1" applyFill="1" applyAlignment="1">
      <alignment horizontal="center"/>
    </xf>
    <xf numFmtId="166" fontId="22" fillId="0" borderId="3" xfId="0" applyNumberFormat="1" applyFont="1" applyBorder="1" applyAlignment="1">
      <alignment horizontal="center"/>
    </xf>
    <xf numFmtId="9" fontId="7" fillId="4" borderId="0" xfId="0" applyNumberFormat="1" applyFont="1" applyFill="1" applyAlignment="1">
      <alignment horizontal="center"/>
    </xf>
    <xf numFmtId="9" fontId="7" fillId="4" borderId="0" xfId="2" applyFont="1" applyFill="1" applyAlignment="1">
      <alignment horizontal="center"/>
    </xf>
    <xf numFmtId="166" fontId="7" fillId="4" borderId="2" xfId="0" applyNumberFormat="1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/>
    </xf>
    <xf numFmtId="165" fontId="9" fillId="6" borderId="2" xfId="0" applyNumberFormat="1" applyFont="1" applyFill="1" applyBorder="1" applyAlignment="1">
      <alignment horizontal="center" vertical="center"/>
    </xf>
    <xf numFmtId="166" fontId="24" fillId="0" borderId="3" xfId="0" applyNumberFormat="1" applyFont="1" applyBorder="1" applyAlignment="1">
      <alignment horizontal="right"/>
    </xf>
    <xf numFmtId="2" fontId="9" fillId="3" borderId="2" xfId="0" applyNumberFormat="1" applyFont="1" applyFill="1" applyBorder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9" fontId="7" fillId="3" borderId="2" xfId="2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166" fontId="7" fillId="4" borderId="0" xfId="0" applyNumberFormat="1" applyFont="1" applyFill="1" applyAlignment="1">
      <alignment horizontal="center"/>
    </xf>
    <xf numFmtId="9" fontId="7" fillId="4" borderId="2" xfId="2" applyFont="1" applyFill="1" applyBorder="1" applyAlignment="1">
      <alignment horizontal="center" vertical="center"/>
    </xf>
    <xf numFmtId="0" fontId="0" fillId="6" borderId="0" xfId="0" applyFill="1"/>
    <xf numFmtId="166" fontId="23" fillId="0" borderId="0" xfId="3" applyNumberFormat="1" applyFont="1" applyBorder="1" applyAlignment="1">
      <alignment horizontal="center"/>
    </xf>
    <xf numFmtId="166" fontId="24" fillId="0" borderId="3" xfId="0" applyNumberFormat="1" applyFont="1" applyBorder="1" applyAlignment="1">
      <alignment horizontal="center"/>
    </xf>
    <xf numFmtId="0" fontId="26" fillId="3" borderId="0" xfId="0" applyFont="1" applyFill="1" applyAlignment="1">
      <alignment horizontal="center"/>
    </xf>
    <xf numFmtId="166" fontId="27" fillId="5" borderId="0" xfId="0" applyNumberFormat="1" applyFont="1" applyFill="1" applyAlignment="1">
      <alignment horizontal="center"/>
    </xf>
    <xf numFmtId="3" fontId="9" fillId="0" borderId="4" xfId="3" applyNumberFormat="1" applyFont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49" fontId="9" fillId="7" borderId="0" xfId="3" applyNumberFormat="1" applyFont="1" applyFill="1" applyBorder="1" applyAlignment="1">
      <alignment horizontal="left"/>
    </xf>
    <xf numFmtId="4" fontId="9" fillId="7" borderId="0" xfId="3" applyNumberFormat="1" applyFont="1" applyFill="1" applyBorder="1" applyAlignment="1">
      <alignment horizontal="center"/>
    </xf>
    <xf numFmtId="3" fontId="9" fillId="7" borderId="0" xfId="3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9" fillId="0" borderId="0" xfId="3" applyNumberFormat="1" applyFont="1" applyBorder="1" applyAlignment="1">
      <alignment horizontal="left"/>
    </xf>
    <xf numFmtId="4" fontId="9" fillId="0" borderId="0" xfId="3" applyNumberFormat="1" applyFont="1" applyBorder="1" applyAlignment="1">
      <alignment horizontal="center"/>
    </xf>
    <xf numFmtId="49" fontId="9" fillId="0" borderId="0" xfId="3" applyNumberFormat="1" applyFont="1" applyBorder="1" applyAlignment="1"/>
    <xf numFmtId="49" fontId="9" fillId="7" borderId="0" xfId="3" applyNumberFormat="1" applyFont="1" applyFill="1" applyBorder="1" applyAlignment="1"/>
    <xf numFmtId="4" fontId="19" fillId="0" borderId="0" xfId="3" applyNumberFormat="1" applyFont="1" applyBorder="1" applyAlignment="1">
      <alignment horizontal="center"/>
    </xf>
    <xf numFmtId="4" fontId="19" fillId="7" borderId="0" xfId="3" applyNumberFormat="1" applyFont="1" applyFill="1" applyBorder="1" applyAlignment="1">
      <alignment horizontal="center"/>
    </xf>
    <xf numFmtId="49" fontId="9" fillId="0" borderId="0" xfId="3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9" fillId="7" borderId="0" xfId="0" applyNumberFormat="1" applyFont="1" applyFill="1" applyBorder="1" applyAlignment="1">
      <alignment vertical="center"/>
    </xf>
    <xf numFmtId="49" fontId="9" fillId="7" borderId="0" xfId="3" applyNumberFormat="1" applyFont="1" applyFill="1" applyBorder="1" applyAlignment="1">
      <alignment vertical="center"/>
    </xf>
    <xf numFmtId="3" fontId="10" fillId="0" borderId="0" xfId="1" applyNumberFormat="1" applyFont="1" applyAlignment="1">
      <alignment horizontal="center"/>
    </xf>
    <xf numFmtId="3" fontId="9" fillId="7" borderId="0" xfId="3" applyNumberFormat="1" applyFont="1" applyFill="1" applyBorder="1" applyAlignment="1">
      <alignment horizontal="right"/>
    </xf>
    <xf numFmtId="3" fontId="9" fillId="0" borderId="0" xfId="3" applyNumberFormat="1" applyFont="1" applyBorder="1" applyAlignment="1">
      <alignment horizontal="right"/>
    </xf>
    <xf numFmtId="4" fontId="11" fillId="0" borderId="3" xfId="0" applyNumberFormat="1" applyFont="1" applyBorder="1" applyAlignment="1">
      <alignment horizontal="center"/>
    </xf>
    <xf numFmtId="166" fontId="22" fillId="7" borderId="0" xfId="3" applyNumberFormat="1" applyFont="1" applyFill="1" applyBorder="1" applyAlignment="1">
      <alignment horizontal="center"/>
    </xf>
    <xf numFmtId="166" fontId="22" fillId="0" borderId="0" xfId="3" applyNumberFormat="1" applyFont="1" applyBorder="1" applyAlignment="1">
      <alignment horizontal="center"/>
    </xf>
    <xf numFmtId="3" fontId="23" fillId="0" borderId="0" xfId="3" applyNumberFormat="1" applyFont="1" applyBorder="1" applyAlignment="1">
      <alignment horizontal="right"/>
    </xf>
    <xf numFmtId="3" fontId="23" fillId="7" borderId="0" xfId="3" applyNumberFormat="1" applyFont="1" applyFill="1" applyBorder="1" applyAlignment="1">
      <alignment horizontal="right"/>
    </xf>
    <xf numFmtId="0" fontId="6" fillId="0" borderId="7" xfId="3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/>
    </xf>
    <xf numFmtId="49" fontId="9" fillId="7" borderId="9" xfId="3" applyNumberFormat="1" applyFont="1" applyFill="1" applyBorder="1" applyAlignment="1">
      <alignment horizontal="left"/>
    </xf>
    <xf numFmtId="4" fontId="9" fillId="7" borderId="9" xfId="3" applyNumberFormat="1" applyFont="1" applyFill="1" applyBorder="1" applyAlignment="1">
      <alignment horizontal="center"/>
    </xf>
    <xf numFmtId="3" fontId="9" fillId="7" borderId="9" xfId="3" applyNumberFormat="1" applyFont="1" applyFill="1" applyBorder="1" applyAlignment="1">
      <alignment horizontal="right"/>
    </xf>
    <xf numFmtId="3" fontId="9" fillId="7" borderId="9" xfId="3" applyNumberFormat="1" applyFont="1" applyFill="1" applyBorder="1" applyAlignment="1">
      <alignment horizontal="center"/>
    </xf>
    <xf numFmtId="166" fontId="24" fillId="7" borderId="0" xfId="3" applyNumberFormat="1" applyFont="1" applyFill="1" applyBorder="1" applyAlignment="1">
      <alignment horizontal="right"/>
    </xf>
    <xf numFmtId="166" fontId="24" fillId="0" borderId="0" xfId="3" applyNumberFormat="1" applyFont="1" applyBorder="1" applyAlignment="1">
      <alignment horizontal="right"/>
    </xf>
    <xf numFmtId="0" fontId="6" fillId="0" borderId="10" xfId="3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166" fontId="22" fillId="7" borderId="9" xfId="3" applyNumberFormat="1" applyFont="1" applyFill="1" applyBorder="1" applyAlignment="1">
      <alignment horizontal="center"/>
    </xf>
    <xf numFmtId="3" fontId="9" fillId="7" borderId="9" xfId="3" applyNumberFormat="1" applyFont="1" applyFill="1" applyBorder="1" applyAlignment="1"/>
    <xf numFmtId="166" fontId="24" fillId="7" borderId="9" xfId="3" applyNumberFormat="1" applyFont="1" applyFill="1" applyBorder="1" applyAlignment="1">
      <alignment horizontal="right"/>
    </xf>
    <xf numFmtId="0" fontId="6" fillId="0" borderId="11" xfId="0" applyFont="1" applyBorder="1" applyAlignment="1">
      <alignment horizontal="center" vertical="center" wrapText="1"/>
    </xf>
    <xf numFmtId="166" fontId="24" fillId="7" borderId="0" xfId="3" applyNumberFormat="1" applyFont="1" applyFill="1" applyBorder="1" applyAlignment="1">
      <alignment horizontal="center"/>
    </xf>
    <xf numFmtId="166" fontId="24" fillId="0" borderId="0" xfId="3" applyNumberFormat="1" applyFont="1" applyBorder="1" applyAlignment="1">
      <alignment horizontal="center"/>
    </xf>
    <xf numFmtId="166" fontId="24" fillId="7" borderId="9" xfId="3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10" fillId="2" borderId="9" xfId="1" applyNumberFormat="1" applyFont="1" applyFill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6" fillId="0" borderId="5" xfId="3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6" borderId="2" xfId="0" applyFill="1" applyBorder="1"/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3" borderId="2" xfId="0" applyFill="1" applyBorder="1"/>
    <xf numFmtId="166" fontId="27" fillId="5" borderId="2" xfId="0" applyNumberFormat="1" applyFont="1" applyFill="1" applyBorder="1" applyAlignment="1">
      <alignment horizontal="center"/>
    </xf>
    <xf numFmtId="3" fontId="22" fillId="0" borderId="3" xfId="0" applyNumberFormat="1" applyFont="1" applyBorder="1" applyAlignment="1">
      <alignment horizontal="center"/>
    </xf>
    <xf numFmtId="3" fontId="22" fillId="7" borderId="9" xfId="3" applyNumberFormat="1" applyFont="1" applyFill="1" applyBorder="1" applyAlignment="1">
      <alignment horizontal="center"/>
    </xf>
    <xf numFmtId="3" fontId="22" fillId="0" borderId="0" xfId="3" applyNumberFormat="1" applyFont="1" applyBorder="1" applyAlignment="1">
      <alignment horizontal="center"/>
    </xf>
    <xf numFmtId="3" fontId="22" fillId="7" borderId="0" xfId="3" applyNumberFormat="1" applyFont="1" applyFill="1" applyBorder="1" applyAlignment="1">
      <alignment horizontal="center"/>
    </xf>
    <xf numFmtId="3" fontId="9" fillId="7" borderId="4" xfId="3" applyNumberFormat="1" applyFont="1" applyFill="1" applyBorder="1" applyAlignment="1">
      <alignment horizontal="center"/>
    </xf>
    <xf numFmtId="166" fontId="23" fillId="7" borderId="0" xfId="3" applyNumberFormat="1" applyFont="1" applyFill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9" fillId="7" borderId="14" xfId="3" applyNumberFormat="1" applyFont="1" applyFill="1" applyBorder="1" applyAlignment="1">
      <alignment horizontal="center"/>
    </xf>
    <xf numFmtId="166" fontId="23" fillId="7" borderId="9" xfId="3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2" applyFont="1"/>
    <xf numFmtId="4" fontId="29" fillId="0" borderId="0" xfId="0" applyNumberFormat="1" applyFont="1"/>
    <xf numFmtId="166" fontId="0" fillId="0" borderId="0" xfId="0" applyNumberFormat="1"/>
    <xf numFmtId="167" fontId="30" fillId="0" borderId="0" xfId="2" applyNumberFormat="1" applyFont="1" applyAlignment="1">
      <alignment horizontal="center"/>
    </xf>
    <xf numFmtId="4" fontId="10" fillId="7" borderId="9" xfId="3" applyNumberFormat="1" applyFont="1" applyFill="1" applyBorder="1" applyAlignment="1">
      <alignment horizontal="center"/>
    </xf>
    <xf numFmtId="4" fontId="10" fillId="0" borderId="0" xfId="3" applyNumberFormat="1" applyFont="1" applyBorder="1" applyAlignment="1">
      <alignment horizontal="center"/>
    </xf>
    <xf numFmtId="4" fontId="10" fillId="7" borderId="0" xfId="3" applyNumberFormat="1" applyFont="1" applyFill="1" applyBorder="1" applyAlignment="1">
      <alignment horizontal="center"/>
    </xf>
    <xf numFmtId="3" fontId="9" fillId="7" borderId="9" xfId="3" applyNumberFormat="1" applyFont="1" applyFill="1" applyBorder="1" applyAlignment="1">
      <alignment horizontal="center" vertical="center"/>
    </xf>
    <xf numFmtId="168" fontId="0" fillId="0" borderId="0" xfId="0" applyNumberFormat="1"/>
    <xf numFmtId="4" fontId="19" fillId="0" borderId="0" xfId="3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49" fontId="9" fillId="7" borderId="9" xfId="3" applyNumberFormat="1" applyFont="1" applyFill="1" applyBorder="1" applyAlignment="1">
      <alignment horizontal="left" vertical="center"/>
    </xf>
    <xf numFmtId="4" fontId="10" fillId="7" borderId="9" xfId="3" applyNumberFormat="1" applyFont="1" applyFill="1" applyBorder="1" applyAlignment="1">
      <alignment horizontal="center" vertical="center"/>
    </xf>
    <xf numFmtId="4" fontId="10" fillId="7" borderId="9" xfId="3" applyNumberFormat="1" applyFont="1" applyFill="1" applyBorder="1" applyAlignment="1">
      <alignment horizontal="center" vertical="center" wrapText="1"/>
    </xf>
    <xf numFmtId="3" fontId="9" fillId="7" borderId="9" xfId="3" applyNumberFormat="1" applyFont="1" applyFill="1" applyBorder="1" applyAlignment="1">
      <alignment horizontal="right" vertical="center"/>
    </xf>
    <xf numFmtId="3" fontId="9" fillId="7" borderId="14" xfId="3" applyNumberFormat="1" applyFont="1" applyFill="1" applyBorder="1" applyAlignment="1">
      <alignment horizontal="center" vertical="center"/>
    </xf>
    <xf numFmtId="3" fontId="9" fillId="7" borderId="19" xfId="3" applyNumberFormat="1" applyFont="1" applyFill="1" applyBorder="1" applyAlignment="1">
      <alignment horizontal="center" vertical="center"/>
    </xf>
    <xf numFmtId="166" fontId="9" fillId="7" borderId="14" xfId="3" applyNumberFormat="1" applyFont="1" applyFill="1" applyBorder="1" applyAlignment="1">
      <alignment horizontal="center" vertical="center"/>
    </xf>
    <xf numFmtId="166" fontId="9" fillId="7" borderId="9" xfId="3" applyNumberFormat="1" applyFont="1" applyFill="1" applyBorder="1" applyAlignment="1">
      <alignment horizontal="center" vertical="center"/>
    </xf>
    <xf numFmtId="2" fontId="9" fillId="7" borderId="4" xfId="235" applyNumberFormat="1" applyFont="1" applyFill="1" applyBorder="1" applyAlignment="1">
      <alignment horizontal="center" vertical="center"/>
    </xf>
    <xf numFmtId="2" fontId="9" fillId="7" borderId="0" xfId="235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3" applyNumberFormat="1" applyFont="1" applyBorder="1" applyAlignment="1">
      <alignment horizontal="left" vertical="center"/>
    </xf>
    <xf numFmtId="4" fontId="10" fillId="0" borderId="0" xfId="3" applyNumberFormat="1" applyFont="1" applyBorder="1" applyAlignment="1">
      <alignment horizontal="center" vertical="center"/>
    </xf>
    <xf numFmtId="4" fontId="10" fillId="0" borderId="0" xfId="3" applyNumberFormat="1" applyFont="1" applyBorder="1" applyAlignment="1">
      <alignment horizontal="center" vertical="center" wrapText="1"/>
    </xf>
    <xf numFmtId="3" fontId="9" fillId="0" borderId="0" xfId="3" applyNumberFormat="1" applyFont="1" applyBorder="1" applyAlignment="1">
      <alignment horizontal="right" vertical="center"/>
    </xf>
    <xf numFmtId="3" fontId="9" fillId="0" borderId="4" xfId="3" applyNumberFormat="1" applyFont="1" applyBorder="1" applyAlignment="1">
      <alignment horizontal="center" vertical="center"/>
    </xf>
    <xf numFmtId="3" fontId="9" fillId="0" borderId="0" xfId="3" applyNumberFormat="1" applyFont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166" fontId="9" fillId="0" borderId="4" xfId="3" applyNumberFormat="1" applyFont="1" applyBorder="1" applyAlignment="1">
      <alignment horizontal="center" vertical="center"/>
    </xf>
    <xf numFmtId="166" fontId="9" fillId="0" borderId="0" xfId="3" applyNumberFormat="1" applyFont="1" applyBorder="1" applyAlignment="1">
      <alignment horizontal="center" vertical="center"/>
    </xf>
    <xf numFmtId="2" fontId="9" fillId="0" borderId="4" xfId="235" applyNumberFormat="1" applyFont="1" applyFill="1" applyBorder="1" applyAlignment="1">
      <alignment horizontal="center" vertical="center"/>
    </xf>
    <xf numFmtId="2" fontId="9" fillId="0" borderId="0" xfId="235" applyNumberFormat="1" applyFont="1" applyFill="1" applyBorder="1" applyAlignment="1">
      <alignment horizontal="center" vertical="center"/>
    </xf>
    <xf numFmtId="0" fontId="33" fillId="0" borderId="0" xfId="236" applyFont="1" applyBorder="1"/>
    <xf numFmtId="0" fontId="9" fillId="7" borderId="0" xfId="0" applyFont="1" applyFill="1" applyBorder="1" applyAlignment="1">
      <alignment horizontal="center" vertical="center"/>
    </xf>
    <xf numFmtId="49" fontId="9" fillId="7" borderId="0" xfId="3" applyNumberFormat="1" applyFont="1" applyFill="1" applyBorder="1" applyAlignment="1">
      <alignment horizontal="left" vertical="center"/>
    </xf>
    <xf numFmtId="4" fontId="10" fillId="7" borderId="0" xfId="3" applyNumberFormat="1" applyFont="1" applyFill="1" applyBorder="1" applyAlignment="1">
      <alignment horizontal="center" vertical="center"/>
    </xf>
    <xf numFmtId="4" fontId="10" fillId="7" borderId="0" xfId="3" applyNumberFormat="1" applyFont="1" applyFill="1" applyBorder="1" applyAlignment="1">
      <alignment horizontal="center" vertical="center" wrapText="1"/>
    </xf>
    <xf numFmtId="3" fontId="9" fillId="7" borderId="0" xfId="3" applyNumberFormat="1" applyFont="1" applyFill="1" applyBorder="1" applyAlignment="1">
      <alignment horizontal="right" vertical="center"/>
    </xf>
    <xf numFmtId="3" fontId="9" fillId="7" borderId="4" xfId="3" applyNumberFormat="1" applyFont="1" applyFill="1" applyBorder="1" applyAlignment="1">
      <alignment horizontal="center" vertical="center"/>
    </xf>
    <xf numFmtId="3" fontId="9" fillId="7" borderId="0" xfId="3" applyNumberFormat="1" applyFont="1" applyFill="1" applyBorder="1" applyAlignment="1">
      <alignment horizontal="center" vertical="center"/>
    </xf>
    <xf numFmtId="3" fontId="9" fillId="7" borderId="18" xfId="3" applyNumberFormat="1" applyFont="1" applyFill="1" applyBorder="1" applyAlignment="1">
      <alignment horizontal="center" vertical="center"/>
    </xf>
    <xf numFmtId="166" fontId="9" fillId="7" borderId="4" xfId="3" applyNumberFormat="1" applyFont="1" applyFill="1" applyBorder="1" applyAlignment="1">
      <alignment horizontal="center" vertical="center"/>
    </xf>
    <xf numFmtId="166" fontId="9" fillId="7" borderId="0" xfId="3" applyNumberFormat="1" applyFont="1" applyFill="1" applyBorder="1" applyAlignment="1">
      <alignment horizontal="center" vertical="center"/>
    </xf>
    <xf numFmtId="49" fontId="7" fillId="7" borderId="0" xfId="3" applyNumberFormat="1" applyFont="1" applyFill="1" applyBorder="1" applyAlignment="1">
      <alignment vertical="center"/>
    </xf>
    <xf numFmtId="4" fontId="31" fillId="7" borderId="0" xfId="3" applyNumberFormat="1" applyFont="1" applyFill="1" applyBorder="1" applyAlignment="1">
      <alignment horizontal="center" vertical="center"/>
    </xf>
    <xf numFmtId="4" fontId="31" fillId="7" borderId="0" xfId="3" applyNumberFormat="1" applyFont="1" applyFill="1" applyBorder="1" applyAlignment="1">
      <alignment horizontal="center" vertical="center" wrapText="1"/>
    </xf>
    <xf numFmtId="3" fontId="7" fillId="7" borderId="0" xfId="3" applyNumberFormat="1" applyFont="1" applyFill="1" applyBorder="1" applyAlignment="1">
      <alignment horizontal="right" vertical="center"/>
    </xf>
    <xf numFmtId="3" fontId="7" fillId="7" borderId="4" xfId="3" applyNumberFormat="1" applyFont="1" applyFill="1" applyBorder="1" applyAlignment="1">
      <alignment horizontal="center" vertical="center"/>
    </xf>
    <xf numFmtId="3" fontId="7" fillId="7" borderId="0" xfId="3" applyNumberFormat="1" applyFont="1" applyFill="1" applyBorder="1" applyAlignment="1">
      <alignment horizontal="center" vertical="center"/>
    </xf>
    <xf numFmtId="3" fontId="7" fillId="7" borderId="18" xfId="3" applyNumberFormat="1" applyFont="1" applyFill="1" applyBorder="1" applyAlignment="1">
      <alignment horizontal="center" vertical="center"/>
    </xf>
    <xf numFmtId="3" fontId="34" fillId="7" borderId="4" xfId="3" applyNumberFormat="1" applyFont="1" applyFill="1" applyBorder="1" applyAlignment="1">
      <alignment horizontal="center" vertical="center"/>
    </xf>
    <xf numFmtId="3" fontId="34" fillId="7" borderId="0" xfId="3" applyNumberFormat="1" applyFont="1" applyFill="1" applyBorder="1" applyAlignment="1">
      <alignment horizontal="center" vertical="center"/>
    </xf>
    <xf numFmtId="166" fontId="7" fillId="7" borderId="4" xfId="3" applyNumberFormat="1" applyFont="1" applyFill="1" applyBorder="1" applyAlignment="1">
      <alignment horizontal="center" vertical="center"/>
    </xf>
    <xf numFmtId="166" fontId="7" fillId="7" borderId="0" xfId="3" applyNumberFormat="1" applyFont="1" applyFill="1" applyBorder="1" applyAlignment="1">
      <alignment horizontal="center" vertical="center"/>
    </xf>
    <xf numFmtId="2" fontId="7" fillId="0" borderId="4" xfId="235" applyNumberFormat="1" applyFont="1" applyFill="1" applyBorder="1" applyAlignment="1">
      <alignment horizontal="center" vertical="center"/>
    </xf>
    <xf numFmtId="2" fontId="7" fillId="0" borderId="0" xfId="235" applyNumberFormat="1" applyFont="1" applyFill="1" applyBorder="1" applyAlignment="1">
      <alignment horizontal="center" vertical="center"/>
    </xf>
    <xf numFmtId="3" fontId="7" fillId="0" borderId="0" xfId="3" applyNumberFormat="1" applyFont="1" applyBorder="1" applyAlignment="1">
      <alignment horizontal="right" vertical="center"/>
    </xf>
    <xf numFmtId="0" fontId="35" fillId="0" borderId="0" xfId="236" applyFont="1" applyBorder="1"/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" fontId="9" fillId="0" borderId="4" xfId="3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" fontId="0" fillId="0" borderId="0" xfId="0" applyNumberFormat="1" applyAlignment="1">
      <alignment vertical="center"/>
    </xf>
    <xf numFmtId="4" fontId="10" fillId="0" borderId="0" xfId="3" applyNumberFormat="1" applyFont="1" applyFill="1" applyBorder="1" applyAlignment="1">
      <alignment horizontal="center"/>
    </xf>
    <xf numFmtId="166" fontId="37" fillId="0" borderId="0" xfId="3" applyNumberFormat="1" applyFont="1" applyBorder="1" applyAlignment="1">
      <alignment horizontal="center" vertical="center"/>
    </xf>
    <xf numFmtId="4" fontId="37" fillId="0" borderId="4" xfId="3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3" fontId="37" fillId="0" borderId="0" xfId="3" applyNumberFormat="1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9" fontId="37" fillId="0" borderId="0" xfId="2" applyFont="1" applyBorder="1" applyAlignment="1">
      <alignment horizontal="center" vertical="center"/>
    </xf>
    <xf numFmtId="168" fontId="9" fillId="0" borderId="0" xfId="235" applyNumberFormat="1" applyFont="1" applyFill="1" applyBorder="1" applyAlignment="1">
      <alignment horizontal="center" vertical="center"/>
    </xf>
    <xf numFmtId="168" fontId="9" fillId="2" borderId="0" xfId="235" applyNumberFormat="1" applyFont="1" applyFill="1" applyBorder="1" applyAlignment="1">
      <alignment horizontal="center" vertical="center"/>
    </xf>
    <xf numFmtId="3" fontId="9" fillId="7" borderId="0" xfId="3" applyNumberFormat="1" applyFont="1" applyFill="1" applyBorder="1" applyAlignment="1">
      <alignment horizontal="center" vertical="center" wrapText="1"/>
    </xf>
    <xf numFmtId="4" fontId="32" fillId="8" borderId="1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32" fillId="8" borderId="16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2" fillId="8" borderId="17" xfId="0" applyFont="1" applyFill="1" applyBorder="1" applyAlignment="1">
      <alignment horizontal="center" vertical="center" wrapText="1"/>
    </xf>
    <xf numFmtId="0" fontId="32" fillId="8" borderId="16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27" fillId="8" borderId="0" xfId="3" applyNumberFormat="1" applyFont="1" applyFill="1" applyBorder="1" applyAlignment="1">
      <alignment horizontal="center" vertical="center" wrapText="1"/>
    </xf>
    <xf numFmtId="0" fontId="27" fillId="8" borderId="15" xfId="3" applyNumberFormat="1" applyFont="1" applyFill="1" applyBorder="1" applyAlignment="1">
      <alignment horizontal="center" vertical="center" wrapText="1"/>
    </xf>
    <xf numFmtId="0" fontId="39" fillId="8" borderId="16" xfId="0" applyFont="1" applyFill="1" applyBorder="1" applyAlignment="1">
      <alignment horizontal="center" vertical="center" wrapText="1"/>
    </xf>
    <xf numFmtId="0" fontId="39" fillId="8" borderId="2" xfId="0" applyFont="1" applyFill="1" applyBorder="1" applyAlignment="1">
      <alignment horizontal="center" vertical="center" wrapText="1"/>
    </xf>
    <xf numFmtId="0" fontId="39" fillId="8" borderId="17" xfId="0" applyFont="1" applyFill="1" applyBorder="1" applyAlignment="1">
      <alignment horizontal="center" vertical="center" wrapText="1"/>
    </xf>
    <xf numFmtId="0" fontId="39" fillId="8" borderId="16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6" fillId="0" borderId="20" xfId="3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49" fontId="9" fillId="0" borderId="0" xfId="3" applyNumberFormat="1" applyFont="1" applyFill="1" applyBorder="1" applyAlignment="1">
      <alignment horizontal="left"/>
    </xf>
    <xf numFmtId="49" fontId="9" fillId="0" borderId="0" xfId="3" applyNumberFormat="1" applyFont="1" applyFill="1" applyBorder="1" applyAlignment="1"/>
    <xf numFmtId="49" fontId="9" fillId="0" borderId="0" xfId="3" applyNumberFormat="1" applyFont="1" applyFill="1" applyBorder="1" applyAlignment="1">
      <alignment vertical="center" wrapText="1"/>
    </xf>
    <xf numFmtId="49" fontId="9" fillId="0" borderId="0" xfId="3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6" fillId="9" borderId="20" xfId="3" applyNumberFormat="1" applyFont="1" applyFill="1" applyBorder="1" applyAlignment="1">
      <alignment horizontal="center" vertical="center" wrapText="1"/>
    </xf>
    <xf numFmtId="4" fontId="9" fillId="9" borderId="0" xfId="3" applyNumberFormat="1" applyFont="1" applyFill="1" applyBorder="1" applyAlignment="1">
      <alignment horizontal="center"/>
    </xf>
    <xf numFmtId="4" fontId="19" fillId="9" borderId="0" xfId="3" applyNumberFormat="1" applyFont="1" applyFill="1" applyBorder="1" applyAlignment="1">
      <alignment horizontal="center"/>
    </xf>
    <xf numFmtId="170" fontId="9" fillId="9" borderId="0" xfId="266" applyNumberFormat="1" applyFont="1" applyFill="1" applyBorder="1" applyAlignment="1">
      <alignment horizontal="center"/>
    </xf>
    <xf numFmtId="0" fontId="23" fillId="0" borderId="0" xfId="3" applyNumberFormat="1" applyFont="1" applyBorder="1" applyAlignment="1">
      <alignment horizontal="left" vertical="center" wrapText="1"/>
    </xf>
    <xf numFmtId="0" fontId="6" fillId="9" borderId="20" xfId="3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9" borderId="21" xfId="3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0" fontId="40" fillId="9" borderId="25" xfId="0" applyFont="1" applyFill="1" applyBorder="1" applyAlignment="1">
      <alignment horizontal="center" vertical="center" wrapText="1"/>
    </xf>
    <xf numFmtId="0" fontId="40" fillId="9" borderId="22" xfId="0" applyFont="1" applyFill="1" applyBorder="1" applyAlignment="1">
      <alignment horizontal="center" vertical="center" wrapText="1"/>
    </xf>
    <xf numFmtId="0" fontId="40" fillId="9" borderId="23" xfId="0" applyFont="1" applyFill="1" applyBorder="1" applyAlignment="1">
      <alignment horizontal="center" vertical="center" wrapText="1"/>
    </xf>
    <xf numFmtId="0" fontId="40" fillId="9" borderId="24" xfId="0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 wrapText="1"/>
    </xf>
    <xf numFmtId="0" fontId="40" fillId="9" borderId="26" xfId="0" applyFont="1" applyFill="1" applyBorder="1" applyAlignment="1">
      <alignment horizontal="center" vertical="center" wrapText="1"/>
    </xf>
    <xf numFmtId="0" fontId="40" fillId="9" borderId="27" xfId="0" applyFont="1" applyFill="1" applyBorder="1" applyAlignment="1">
      <alignment horizontal="center" vertical="center" wrapText="1"/>
    </xf>
    <xf numFmtId="0" fontId="40" fillId="9" borderId="28" xfId="0" applyFont="1" applyFill="1" applyBorder="1" applyAlignment="1">
      <alignment horizontal="center" vertical="center" wrapText="1"/>
    </xf>
    <xf numFmtId="0" fontId="40" fillId="9" borderId="29" xfId="0" applyFont="1" applyFill="1" applyBorder="1" applyAlignment="1">
      <alignment horizontal="center" vertical="center" wrapText="1"/>
    </xf>
    <xf numFmtId="9" fontId="43" fillId="0" borderId="0" xfId="2" applyFont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165" fontId="9" fillId="4" borderId="16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5" fontId="9" fillId="3" borderId="16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2" xfId="0" applyFont="1" applyFill="1" applyBorder="1"/>
    <xf numFmtId="0" fontId="31" fillId="0" borderId="2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4" fontId="7" fillId="0" borderId="2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/>
    </xf>
    <xf numFmtId="4" fontId="31" fillId="0" borderId="2" xfId="0" applyNumberFormat="1" applyFont="1" applyFill="1" applyBorder="1" applyAlignment="1">
      <alignment horizontal="center" vertical="center"/>
    </xf>
    <xf numFmtId="0" fontId="25" fillId="0" borderId="0" xfId="0" applyFont="1" applyFill="1"/>
    <xf numFmtId="170" fontId="9" fillId="0" borderId="0" xfId="266" applyNumberFormat="1" applyFont="1" applyFill="1" applyBorder="1" applyAlignment="1">
      <alignment horizontal="center"/>
    </xf>
    <xf numFmtId="0" fontId="44" fillId="0" borderId="0" xfId="0" applyFont="1" applyAlignment="1">
      <alignment vertical="center"/>
    </xf>
  </cellXfs>
  <cellStyles count="274">
    <cellStyle name="Comma" xfId="1" builtinId="3"/>
    <cellStyle name="Comma 2" xfId="4"/>
    <cellStyle name="Comma 3" xfId="5"/>
    <cellStyle name="Currency" xfId="266" builtinId="4"/>
    <cellStyle name="Currency 2" xfId="6"/>
    <cellStyle name="Euro" xfId="7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6" builtinId="8"/>
    <cellStyle name="Normal" xfId="0" builtinId="0"/>
    <cellStyle name="Normal 2" xfId="8"/>
    <cellStyle name="Normal 2 2" xfId="9"/>
    <cellStyle name="Normal 3" xfId="10"/>
    <cellStyle name="Normal 4" xfId="11"/>
    <cellStyle name="Normal 5" xfId="3"/>
    <cellStyle name="Normal 6" xfId="12"/>
    <cellStyle name="Percent" xfId="2" builtinId="5"/>
    <cellStyle name="Percent 2" xfId="13"/>
    <cellStyle name="Percent 2 2" xfId="14"/>
    <cellStyle name="Percent 3" xfId="23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compras.imss.gob.mx/?P=imsscomprotipoproddet&amp;tip=1&amp;sub=010&amp;pr=2010" TargetMode="External"/><Relationship Id="rId4" Type="http://schemas.openxmlformats.org/officeDocument/2006/relationships/hyperlink" Target="http://compras.imss.gob.mx/?P=imsscomprotipoproddet&amp;tip=1&amp;sub=010&amp;pr=2010" TargetMode="External"/><Relationship Id="rId5" Type="http://schemas.openxmlformats.org/officeDocument/2006/relationships/hyperlink" Target="http://compras.imss.gob.mx/?P=imsscomprotipoproddet&amp;tip=1&amp;sub=010&amp;pr=2010" TargetMode="External"/><Relationship Id="rId6" Type="http://schemas.openxmlformats.org/officeDocument/2006/relationships/hyperlink" Target="http://compras.imss.gob.mx/?P=imsscomprotipoproddet&amp;tip=1&amp;sub=010&amp;pr=2010" TargetMode="External"/><Relationship Id="rId7" Type="http://schemas.openxmlformats.org/officeDocument/2006/relationships/hyperlink" Target="http://compras.imss.gob.mx/?P=imsscomprotipoproddet&amp;tip=1&amp;sub=010&amp;pr=2010" TargetMode="External"/><Relationship Id="rId8" Type="http://schemas.openxmlformats.org/officeDocument/2006/relationships/hyperlink" Target="http://compras.imss.gob.mx/?P=imsscomprotipoproddet&amp;tip=1&amp;sub=010&amp;pr=2010" TargetMode="External"/><Relationship Id="rId9" Type="http://schemas.openxmlformats.org/officeDocument/2006/relationships/hyperlink" Target="http://compras.imss.gob.mx/?P=imsscomprotipoproddet&amp;tip=1&amp;sub=010&amp;pr=2010" TargetMode="External"/><Relationship Id="rId10" Type="http://schemas.openxmlformats.org/officeDocument/2006/relationships/hyperlink" Target="http://compras.imss.gob.mx/?P=imsscomprotipoproddet&amp;tip=1&amp;sub=010&amp;pr=2010" TargetMode="External"/><Relationship Id="rId1" Type="http://schemas.openxmlformats.org/officeDocument/2006/relationships/hyperlink" Target="http://compras.imss.gob.mx/?P=imsscomprotipoproddet&amp;tip=1&amp;sub=010&amp;pr=2010" TargetMode="External"/><Relationship Id="rId2" Type="http://schemas.openxmlformats.org/officeDocument/2006/relationships/hyperlink" Target="http://compras.imss.gob.mx/?P=imsscomprotipoproddet&amp;tip=1&amp;sub=010&amp;pr=2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zoomScale="125" zoomScaleNormal="125" zoomScalePageLayoutView="125" workbookViewId="0">
      <selection activeCell="G20" sqref="G20"/>
    </sheetView>
  </sheetViews>
  <sheetFormatPr baseColWidth="10" defaultRowHeight="15" x14ac:dyDescent="0"/>
  <cols>
    <col min="1" max="1" width="7.33203125" customWidth="1"/>
    <col min="2" max="2" width="11" customWidth="1"/>
    <col min="3" max="3" width="12.5" customWidth="1"/>
    <col min="4" max="4" width="4" customWidth="1"/>
    <col min="6" max="6" width="19.5" customWidth="1"/>
  </cols>
  <sheetData>
    <row r="1" spans="1:12">
      <c r="A1" s="264" t="s">
        <v>201</v>
      </c>
    </row>
    <row r="2" spans="1:12" ht="7" customHeight="1" thickBot="1">
      <c r="A2" s="219"/>
    </row>
    <row r="3" spans="1:12" ht="30">
      <c r="A3" s="220" t="s">
        <v>0</v>
      </c>
      <c r="B3" s="220" t="s">
        <v>1</v>
      </c>
      <c r="C3" s="227" t="s">
        <v>2</v>
      </c>
      <c r="E3" s="227" t="s">
        <v>43</v>
      </c>
      <c r="F3" s="227" t="s">
        <v>126</v>
      </c>
      <c r="I3" s="237" t="s">
        <v>200</v>
      </c>
      <c r="J3" s="238"/>
      <c r="K3" s="239"/>
    </row>
    <row r="4" spans="1:12" ht="15" customHeight="1">
      <c r="A4" s="221">
        <v>1</v>
      </c>
      <c r="B4" s="222" t="s">
        <v>10</v>
      </c>
      <c r="C4" s="228">
        <v>50.31841</v>
      </c>
      <c r="E4" s="228">
        <v>20</v>
      </c>
      <c r="F4" s="231" t="s">
        <v>78</v>
      </c>
      <c r="I4" s="236"/>
      <c r="J4" s="240"/>
      <c r="K4" s="241"/>
    </row>
    <row r="5" spans="1:12">
      <c r="A5" s="221">
        <v>2</v>
      </c>
      <c r="B5" s="222" t="s">
        <v>11</v>
      </c>
      <c r="C5" s="228">
        <v>41.420540000000003</v>
      </c>
      <c r="I5" s="236"/>
      <c r="J5" s="240"/>
      <c r="K5" s="241"/>
    </row>
    <row r="6" spans="1:12" ht="16" thickBot="1">
      <c r="A6" s="221">
        <v>3</v>
      </c>
      <c r="B6" s="222" t="s">
        <v>12</v>
      </c>
      <c r="C6" s="228">
        <v>72.7</v>
      </c>
      <c r="G6" s="233"/>
      <c r="I6" s="242"/>
      <c r="J6" s="243"/>
      <c r="K6" s="244"/>
    </row>
    <row r="7" spans="1:12" ht="20" customHeight="1">
      <c r="A7" s="221">
        <v>4</v>
      </c>
      <c r="B7" s="223" t="s">
        <v>13</v>
      </c>
      <c r="C7" s="228">
        <v>26.576080000000001</v>
      </c>
      <c r="E7" s="232" t="s">
        <v>193</v>
      </c>
      <c r="F7" s="234"/>
      <c r="G7" s="227" t="s">
        <v>126</v>
      </c>
      <c r="I7" s="235"/>
      <c r="J7" s="235"/>
      <c r="K7" s="235"/>
      <c r="L7" s="192"/>
    </row>
    <row r="8" spans="1:12">
      <c r="A8" s="221">
        <v>5</v>
      </c>
      <c r="B8" s="222" t="s">
        <v>14</v>
      </c>
      <c r="C8" s="228">
        <v>57.574350000000003</v>
      </c>
      <c r="E8" s="230">
        <v>5156</v>
      </c>
      <c r="F8" s="231" t="s">
        <v>194</v>
      </c>
      <c r="G8" s="231" t="s">
        <v>197</v>
      </c>
    </row>
    <row r="9" spans="1:12">
      <c r="A9" s="221">
        <v>6</v>
      </c>
      <c r="B9" s="223" t="s">
        <v>15</v>
      </c>
      <c r="C9" s="228">
        <v>67.722219999999993</v>
      </c>
      <c r="E9" s="230">
        <v>3867</v>
      </c>
      <c r="F9" s="231" t="s">
        <v>195</v>
      </c>
      <c r="G9" s="231" t="s">
        <v>198</v>
      </c>
    </row>
    <row r="10" spans="1:12">
      <c r="A10" s="221">
        <v>7</v>
      </c>
      <c r="B10" s="223" t="s">
        <v>16</v>
      </c>
      <c r="C10" s="228">
        <v>48.977170000000001</v>
      </c>
      <c r="E10" s="263"/>
      <c r="F10" s="231"/>
      <c r="G10" s="231"/>
    </row>
    <row r="11" spans="1:12">
      <c r="A11" s="221">
        <v>8</v>
      </c>
      <c r="B11" s="223" t="s">
        <v>17</v>
      </c>
      <c r="C11" s="229">
        <v>52.495060000000002</v>
      </c>
    </row>
    <row r="12" spans="1:12" ht="20">
      <c r="A12" s="221">
        <v>9</v>
      </c>
      <c r="B12" s="223" t="s">
        <v>181</v>
      </c>
      <c r="C12" s="229">
        <v>52.495060000000002</v>
      </c>
      <c r="E12" s="227" t="s">
        <v>196</v>
      </c>
      <c r="F12" s="227" t="s">
        <v>126</v>
      </c>
    </row>
    <row r="13" spans="1:12">
      <c r="A13" s="221">
        <v>10</v>
      </c>
      <c r="B13" s="223" t="s">
        <v>18</v>
      </c>
      <c r="C13" s="229">
        <v>52.495060000000002</v>
      </c>
      <c r="E13" s="228">
        <v>505</v>
      </c>
      <c r="F13" s="231" t="s">
        <v>199</v>
      </c>
    </row>
    <row r="14" spans="1:12" ht="20">
      <c r="A14" s="221">
        <v>11</v>
      </c>
      <c r="B14" s="224" t="s">
        <v>19</v>
      </c>
      <c r="C14" s="229">
        <v>52.495060000000002</v>
      </c>
    </row>
    <row r="15" spans="1:12">
      <c r="A15" s="221">
        <v>12</v>
      </c>
      <c r="B15" s="225" t="s">
        <v>20</v>
      </c>
      <c r="C15" s="229">
        <v>53.030515000000001</v>
      </c>
    </row>
    <row r="16" spans="1:12">
      <c r="A16" s="221">
        <v>13</v>
      </c>
      <c r="B16" s="223" t="s">
        <v>21</v>
      </c>
      <c r="C16" s="228">
        <v>137.16999999999999</v>
      </c>
    </row>
    <row r="17" spans="1:3">
      <c r="A17" s="221">
        <v>14</v>
      </c>
      <c r="B17" s="223" t="s">
        <v>22</v>
      </c>
      <c r="C17" s="229">
        <v>53.030515000000001</v>
      </c>
    </row>
    <row r="18" spans="1:3">
      <c r="A18" s="221">
        <v>15</v>
      </c>
      <c r="B18" s="223" t="s">
        <v>23</v>
      </c>
      <c r="C18" s="228">
        <v>72.271429999999995</v>
      </c>
    </row>
    <row r="19" spans="1:3">
      <c r="A19" s="221">
        <v>16</v>
      </c>
      <c r="B19" s="223" t="s">
        <v>24</v>
      </c>
      <c r="C19" s="229">
        <v>53.030515000000001</v>
      </c>
    </row>
    <row r="20" spans="1:3">
      <c r="A20" s="221">
        <v>17</v>
      </c>
      <c r="B20" s="223" t="s">
        <v>25</v>
      </c>
      <c r="C20" s="229">
        <v>53.030515000000001</v>
      </c>
    </row>
    <row r="21" spans="1:3">
      <c r="A21" s="221">
        <v>18</v>
      </c>
      <c r="B21" s="226" t="s">
        <v>26</v>
      </c>
      <c r="C21" s="229">
        <v>53.030515000000001</v>
      </c>
    </row>
    <row r="22" spans="1:3">
      <c r="A22" s="221">
        <v>19</v>
      </c>
      <c r="B22" s="223" t="s">
        <v>27</v>
      </c>
      <c r="C22" s="228">
        <v>43.448070000000001</v>
      </c>
    </row>
    <row r="23" spans="1:3">
      <c r="A23" s="221">
        <v>20</v>
      </c>
      <c r="B23" s="223" t="s">
        <v>28</v>
      </c>
      <c r="C23" s="229">
        <v>53.030515000000001</v>
      </c>
    </row>
    <row r="24" spans="1:3">
      <c r="A24" s="221">
        <v>21</v>
      </c>
      <c r="B24" s="223" t="s">
        <v>29</v>
      </c>
      <c r="C24" s="229">
        <v>53.030515000000001</v>
      </c>
    </row>
    <row r="25" spans="1:3">
      <c r="A25" s="221">
        <v>22</v>
      </c>
      <c r="B25" s="225" t="s">
        <v>30</v>
      </c>
      <c r="C25" s="229">
        <v>53.030515000000001</v>
      </c>
    </row>
    <row r="26" spans="1:3">
      <c r="A26" s="221">
        <v>23</v>
      </c>
      <c r="B26" s="226" t="s">
        <v>31</v>
      </c>
      <c r="C26" s="229">
        <v>53.030515000000001</v>
      </c>
    </row>
    <row r="27" spans="1:3">
      <c r="A27" s="221">
        <v>24</v>
      </c>
      <c r="B27" s="223" t="s">
        <v>32</v>
      </c>
      <c r="C27" s="229">
        <v>53.030515000000001</v>
      </c>
    </row>
    <row r="28" spans="1:3" ht="20">
      <c r="A28" s="221">
        <v>25</v>
      </c>
      <c r="B28" s="224" t="s">
        <v>33</v>
      </c>
      <c r="C28" s="229">
        <v>53.030515000000001</v>
      </c>
    </row>
    <row r="29" spans="1:3">
      <c r="A29" s="221">
        <v>26</v>
      </c>
      <c r="B29" s="223" t="s">
        <v>34</v>
      </c>
      <c r="C29" s="229">
        <v>53.030515000000001</v>
      </c>
    </row>
    <row r="30" spans="1:3">
      <c r="A30" s="221">
        <v>27</v>
      </c>
      <c r="B30" s="223" t="s">
        <v>35</v>
      </c>
      <c r="C30" s="229">
        <v>53.030515000000001</v>
      </c>
    </row>
    <row r="31" spans="1:3">
      <c r="A31" s="221">
        <v>28</v>
      </c>
      <c r="B31" s="225" t="s">
        <v>36</v>
      </c>
      <c r="C31" s="229">
        <v>53.030515000000001</v>
      </c>
    </row>
    <row r="32" spans="1:3">
      <c r="A32" s="221">
        <v>29</v>
      </c>
      <c r="B32" s="223" t="s">
        <v>37</v>
      </c>
      <c r="C32" s="229">
        <v>53.030515000000001</v>
      </c>
    </row>
    <row r="33" spans="1:3">
      <c r="A33" s="221">
        <v>30</v>
      </c>
      <c r="B33" s="223" t="s">
        <v>38</v>
      </c>
      <c r="C33" s="228">
        <v>48.392969999999998</v>
      </c>
    </row>
    <row r="34" spans="1:3">
      <c r="A34" s="221">
        <v>31</v>
      </c>
      <c r="B34" s="223" t="s">
        <v>39</v>
      </c>
      <c r="C34" s="229">
        <v>53.030515000000001</v>
      </c>
    </row>
    <row r="35" spans="1:3">
      <c r="A35" s="221">
        <v>32</v>
      </c>
      <c r="B35" s="223" t="s">
        <v>40</v>
      </c>
      <c r="C35" s="228">
        <v>48.009590000000003</v>
      </c>
    </row>
    <row r="36" spans="1:3">
      <c r="A36" s="221">
        <v>33</v>
      </c>
      <c r="B36" s="225" t="s">
        <v>41</v>
      </c>
      <c r="C36" s="229">
        <v>53.030515000000001</v>
      </c>
    </row>
    <row r="37" spans="1:3">
      <c r="A37" s="221">
        <v>34</v>
      </c>
      <c r="B37" s="223" t="s">
        <v>42</v>
      </c>
      <c r="C37" s="229">
        <v>53.030515000000001</v>
      </c>
    </row>
  </sheetData>
  <mergeCells count="2">
    <mergeCell ref="E7:F7"/>
    <mergeCell ref="I3:K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 tint="0.249977111117893"/>
  </sheetPr>
  <dimension ref="A1:P42"/>
  <sheetViews>
    <sheetView zoomScale="125" zoomScaleNormal="125" zoomScalePageLayoutView="125" workbookViewId="0">
      <pane xSplit="2" ySplit="2" topLeftCell="C3" activePane="bottomRight" state="frozen"/>
      <selection activeCell="E7" sqref="E7"/>
      <selection pane="topRight" activeCell="E7" sqref="E7"/>
      <selection pane="bottomLeft" activeCell="E7" sqref="E7"/>
      <selection pane="bottomRight" activeCell="H11" sqref="H11"/>
    </sheetView>
  </sheetViews>
  <sheetFormatPr baseColWidth="10" defaultColWidth="10.83203125" defaultRowHeight="15" x14ac:dyDescent="0"/>
  <cols>
    <col min="1" max="1" width="10.83203125" style="119"/>
    <col min="2" max="2" width="15.83203125" style="119" bestFit="1" customWidth="1"/>
    <col min="3" max="5" width="11" style="119" hidden="1" customWidth="1"/>
    <col min="6" max="6" width="22" style="174" hidden="1" customWidth="1"/>
    <col min="7" max="7" width="10.83203125" style="119" hidden="1" customWidth="1"/>
    <col min="8" max="8" width="10.83203125" style="175" customWidth="1"/>
    <col min="9" max="9" width="12.6640625" style="175" customWidth="1"/>
    <col min="10" max="10" width="7.83203125" style="175" customWidth="1"/>
    <col min="11" max="11" width="11" style="119" bestFit="1" customWidth="1"/>
    <col min="12" max="12" width="13.5" style="119" customWidth="1"/>
    <col min="13" max="13" width="11.83203125" style="119" bestFit="1" customWidth="1"/>
    <col min="14" max="14" width="11.33203125" style="119" bestFit="1" customWidth="1"/>
    <col min="15" max="16" width="12.83203125" style="119" bestFit="1" customWidth="1"/>
    <col min="17" max="16384" width="10.83203125" style="119"/>
  </cols>
  <sheetData>
    <row r="1" spans="1:16" ht="27" customHeight="1">
      <c r="A1" s="211" t="s">
        <v>0</v>
      </c>
      <c r="B1" s="211" t="s">
        <v>1</v>
      </c>
      <c r="C1" s="211" t="s">
        <v>117</v>
      </c>
      <c r="D1" s="211" t="s">
        <v>118</v>
      </c>
      <c r="E1" s="211" t="s">
        <v>185</v>
      </c>
      <c r="F1" s="211" t="s">
        <v>122</v>
      </c>
      <c r="G1" s="211" t="s">
        <v>109</v>
      </c>
      <c r="H1" s="213" t="s">
        <v>179</v>
      </c>
      <c r="I1" s="214"/>
      <c r="J1" s="215"/>
      <c r="K1" s="213" t="s">
        <v>180</v>
      </c>
      <c r="L1" s="214"/>
      <c r="M1" s="214"/>
      <c r="N1" s="216" t="s">
        <v>114</v>
      </c>
      <c r="O1" s="217"/>
      <c r="P1" s="218"/>
    </row>
    <row r="2" spans="1:16" ht="20">
      <c r="A2" s="212"/>
      <c r="B2" s="212"/>
      <c r="C2" s="212"/>
      <c r="D2" s="212"/>
      <c r="E2" s="212"/>
      <c r="F2" s="212"/>
      <c r="G2" s="212"/>
      <c r="H2" s="120" t="s">
        <v>110</v>
      </c>
      <c r="I2" s="121" t="s">
        <v>111</v>
      </c>
      <c r="J2" s="122" t="s">
        <v>108</v>
      </c>
      <c r="K2" s="120" t="s">
        <v>110</v>
      </c>
      <c r="L2" s="121" t="s">
        <v>111</v>
      </c>
      <c r="M2" s="121" t="s">
        <v>108</v>
      </c>
      <c r="N2" s="120" t="s">
        <v>121</v>
      </c>
      <c r="O2" s="121" t="s">
        <v>115</v>
      </c>
      <c r="P2" s="121" t="s">
        <v>116</v>
      </c>
    </row>
    <row r="3" spans="1:16">
      <c r="A3" s="123">
        <v>1</v>
      </c>
      <c r="B3" s="124" t="s">
        <v>10</v>
      </c>
      <c r="C3" s="110">
        <v>50.31841</v>
      </c>
      <c r="D3" s="125" t="s">
        <v>119</v>
      </c>
      <c r="E3" s="125" t="s">
        <v>186</v>
      </c>
      <c r="F3" s="126" t="s">
        <v>123</v>
      </c>
      <c r="G3" s="127">
        <v>20116842</v>
      </c>
      <c r="H3" s="128">
        <f>Muertes!F4</f>
        <v>2604.4057760677742</v>
      </c>
      <c r="I3" s="113">
        <f>Egresos!J4+Egresos!K4+Egresos!L4</f>
        <v>3102.5616179988178</v>
      </c>
      <c r="J3" s="129">
        <f>Consultas!G4+Consultas!H4+Consultas!I4</f>
        <v>234208.62837529572</v>
      </c>
      <c r="K3" s="128">
        <f>H3/($G3/100000)</f>
        <v>12.94639474758401</v>
      </c>
      <c r="L3" s="113">
        <f>I3/($G3/100000)</f>
        <v>15.422707092886736</v>
      </c>
      <c r="M3" s="113">
        <f>J3/($G3/100000)</f>
        <v>1164.2415264547772</v>
      </c>
      <c r="N3" s="130">
        <f>'$ Egresos'!M4+'$ Egresos'!N4+'$ Consultas'!G4</f>
        <v>188983298.86090896</v>
      </c>
      <c r="O3" s="131">
        <f>'$ Muertes'!AB4+'$ Egresos'!O4+'$ Consultas'!H4</f>
        <v>1712205466.3753672</v>
      </c>
      <c r="P3" s="131">
        <f>SUM(N3:O3)</f>
        <v>1901188765.2362761</v>
      </c>
    </row>
    <row r="4" spans="1:16">
      <c r="A4" s="134">
        <v>2</v>
      </c>
      <c r="B4" s="135" t="s">
        <v>11</v>
      </c>
      <c r="C4" s="111">
        <v>41.420540000000003</v>
      </c>
      <c r="D4" s="136" t="s">
        <v>119</v>
      </c>
      <c r="E4" s="136" t="s">
        <v>186</v>
      </c>
      <c r="F4" s="137" t="s">
        <v>123</v>
      </c>
      <c r="G4" s="138">
        <v>4434878</v>
      </c>
      <c r="H4" s="139">
        <f>Muertes!F5</f>
        <v>376.39040753815073</v>
      </c>
      <c r="I4" s="140">
        <f>Egresos!J5+Egresos!K5+Egresos!L5</f>
        <v>625.33504554980698</v>
      </c>
      <c r="J4" s="141">
        <f>Consultas!G5+Consultas!H5+Consultas!I5</f>
        <v>40103.137261553187</v>
      </c>
      <c r="K4" s="139">
        <f t="shared" ref="K4:M36" si="0">H4/($G4/100000)</f>
        <v>8.4870521249547508</v>
      </c>
      <c r="L4" s="140">
        <f t="shared" si="0"/>
        <v>14.100388906973473</v>
      </c>
      <c r="M4" s="140">
        <f t="shared" si="0"/>
        <v>904.26697784140151</v>
      </c>
      <c r="N4" s="142">
        <f>'$ Egresos'!M5+'$ Egresos'!N5+'$ Consultas'!G5</f>
        <v>34320021.564092144</v>
      </c>
      <c r="O4" s="143">
        <f>'$ Muertes'!AB5+'$ Egresos'!O5+'$ Consultas'!H5</f>
        <v>248610384.44361433</v>
      </c>
      <c r="P4" s="143">
        <f t="shared" ref="P4:P36" si="1">SUM(N4:O4)</f>
        <v>282930406.00770646</v>
      </c>
    </row>
    <row r="5" spans="1:16" ht="20">
      <c r="A5" s="147">
        <v>3</v>
      </c>
      <c r="B5" s="148" t="s">
        <v>12</v>
      </c>
      <c r="C5" s="112">
        <v>72.7</v>
      </c>
      <c r="D5" s="149" t="s">
        <v>119</v>
      </c>
      <c r="E5" s="149" t="s">
        <v>187</v>
      </c>
      <c r="F5" s="150" t="s">
        <v>132</v>
      </c>
      <c r="G5" s="151">
        <v>4106054</v>
      </c>
      <c r="H5" s="152">
        <f>Muertes!F6</f>
        <v>814.41506089598226</v>
      </c>
      <c r="I5" s="153">
        <f>Egresos!J6+Egresos!K6+Egresos!L6</f>
        <v>1266.9722564982724</v>
      </c>
      <c r="J5" s="154">
        <f>Consultas!G6+Consultas!H6+Consultas!I6</f>
        <v>107675.29124563118</v>
      </c>
      <c r="K5" s="152">
        <f t="shared" si="0"/>
        <v>19.834494648535607</v>
      </c>
      <c r="L5" s="153">
        <f t="shared" si="0"/>
        <v>30.856200539453994</v>
      </c>
      <c r="M5" s="153">
        <f t="shared" si="0"/>
        <v>2622.3544854897468</v>
      </c>
      <c r="N5" s="155">
        <f>'$ Egresos'!M6+'$ Egresos'!N6+'$ Consultas'!G6</f>
        <v>83267821.200919807</v>
      </c>
      <c r="O5" s="156">
        <f>'$ Muertes'!AB6+'$ Egresos'!O6+'$ Consultas'!H6</f>
        <v>541304389.91035318</v>
      </c>
      <c r="P5" s="156">
        <f t="shared" si="1"/>
        <v>624572211.11127305</v>
      </c>
    </row>
    <row r="6" spans="1:16">
      <c r="A6" s="134">
        <v>4</v>
      </c>
      <c r="B6" s="50" t="s">
        <v>13</v>
      </c>
      <c r="C6" s="111">
        <v>26.576080000000001</v>
      </c>
      <c r="D6" s="136" t="s">
        <v>119</v>
      </c>
      <c r="E6" s="136" t="s">
        <v>188</v>
      </c>
      <c r="F6" s="137" t="s">
        <v>134</v>
      </c>
      <c r="G6" s="138">
        <v>2728790</v>
      </c>
      <c r="H6" s="139">
        <f>Muertes!F7</f>
        <v>72.64693040604061</v>
      </c>
      <c r="I6" s="140">
        <f>Egresos!J7+Egresos!K7+Egresos!L7</f>
        <v>58.964923456922456</v>
      </c>
      <c r="J6" s="141">
        <f>Consultas!G7+Consultas!H7+Consultas!I7</f>
        <v>6690.8696353891655</v>
      </c>
      <c r="K6" s="139">
        <f t="shared" si="0"/>
        <v>2.6622396888745783</v>
      </c>
      <c r="L6" s="140">
        <f t="shared" si="0"/>
        <v>2.1608450432947373</v>
      </c>
      <c r="M6" s="140">
        <f t="shared" si="0"/>
        <v>245.19547621433549</v>
      </c>
      <c r="N6" s="142">
        <f>'$ Egresos'!M7+'$ Egresos'!N7+'$ Consultas'!G7</f>
        <v>4722264.6354170963</v>
      </c>
      <c r="O6" s="143">
        <f>'$ Muertes'!AB7+'$ Egresos'!O7+'$ Consultas'!H7</f>
        <v>47763773.437237307</v>
      </c>
      <c r="P6" s="143">
        <f t="shared" si="1"/>
        <v>52486038.072654404</v>
      </c>
    </row>
    <row r="7" spans="1:16">
      <c r="A7" s="147">
        <v>5</v>
      </c>
      <c r="B7" s="148" t="s">
        <v>14</v>
      </c>
      <c r="C7" s="112">
        <v>57.574350000000003</v>
      </c>
      <c r="D7" s="149" t="s">
        <v>119</v>
      </c>
      <c r="E7" s="149" t="s">
        <v>189</v>
      </c>
      <c r="F7" s="150" t="s">
        <v>136</v>
      </c>
      <c r="G7" s="151">
        <v>1936126</v>
      </c>
      <c r="H7" s="152">
        <f>Muertes!F8</f>
        <v>255.07121168170352</v>
      </c>
      <c r="I7" s="153">
        <f>Egresos!J8+Egresos!K8+Egresos!L8</f>
        <v>142.0191118901682</v>
      </c>
      <c r="J7" s="154">
        <f>Consultas!G8+Consultas!H8+Consultas!I8</f>
        <v>25811.142523924449</v>
      </c>
      <c r="K7" s="152">
        <f t="shared" si="0"/>
        <v>13.174308473813351</v>
      </c>
      <c r="L7" s="153">
        <f t="shared" si="0"/>
        <v>7.3352205326599709</v>
      </c>
      <c r="M7" s="153">
        <f t="shared" si="0"/>
        <v>1333.1334078424879</v>
      </c>
      <c r="N7" s="155">
        <f>'$ Egresos'!M8+'$ Egresos'!N8+'$ Consultas'!G8</f>
        <v>16234153.961051263</v>
      </c>
      <c r="O7" s="156">
        <f>'$ Muertes'!AB8+'$ Egresos'!O8+'$ Consultas'!H8</f>
        <v>168030633.74313766</v>
      </c>
      <c r="P7" s="156">
        <f t="shared" si="1"/>
        <v>184264787.70418891</v>
      </c>
    </row>
    <row r="8" spans="1:16">
      <c r="A8" s="134">
        <v>6</v>
      </c>
      <c r="B8" s="50" t="s">
        <v>15</v>
      </c>
      <c r="C8" s="111">
        <v>67.722219999999993</v>
      </c>
      <c r="D8" s="136" t="s">
        <v>119</v>
      </c>
      <c r="E8" s="136" t="s">
        <v>187</v>
      </c>
      <c r="F8" s="137" t="s">
        <v>138</v>
      </c>
      <c r="G8" s="138">
        <v>1751430</v>
      </c>
      <c r="H8" s="139">
        <f>Muertes!F9</f>
        <v>265.87571103693847</v>
      </c>
      <c r="I8" s="140">
        <f>Egresos!J9+Egresos!K9+Egresos!L9</f>
        <v>409.08012585344352</v>
      </c>
      <c r="J8" s="141">
        <f>Consultas!G9+Consultas!H9+Consultas!I9</f>
        <v>23056.017720389336</v>
      </c>
      <c r="K8" s="139">
        <f t="shared" si="0"/>
        <v>15.180493142000451</v>
      </c>
      <c r="L8" s="140">
        <f t="shared" si="0"/>
        <v>23.356921250260847</v>
      </c>
      <c r="M8" s="140">
        <f t="shared" si="0"/>
        <v>1316.4110310083381</v>
      </c>
      <c r="N8" s="142">
        <f>'$ Egresos'!M9+'$ Egresos'!N9+'$ Consultas'!G9</f>
        <v>20975675.415464994</v>
      </c>
      <c r="O8" s="143">
        <f>'$ Muertes'!AB9+'$ Egresos'!O9+'$ Consultas'!H9</f>
        <v>174728172.10607442</v>
      </c>
      <c r="P8" s="143">
        <f t="shared" si="1"/>
        <v>195703847.52153942</v>
      </c>
    </row>
    <row r="9" spans="1:16" ht="20">
      <c r="A9" s="147">
        <v>7</v>
      </c>
      <c r="B9" s="53" t="s">
        <v>16</v>
      </c>
      <c r="C9" s="112">
        <v>48.977170000000001</v>
      </c>
      <c r="D9" s="149" t="s">
        <v>119</v>
      </c>
      <c r="E9" s="149" t="s">
        <v>186</v>
      </c>
      <c r="F9" s="150" t="s">
        <v>140</v>
      </c>
      <c r="G9" s="151">
        <v>1609504</v>
      </c>
      <c r="H9" s="152">
        <f>Muertes!F10</f>
        <v>160.49628303946787</v>
      </c>
      <c r="I9" s="153">
        <f>Egresos!J10+Egresos!K10+Egresos!L10</f>
        <v>233.53265315581839</v>
      </c>
      <c r="J9" s="154">
        <f>Consultas!G10+Consultas!H10+Consultas!I10</f>
        <v>21307.429273861675</v>
      </c>
      <c r="K9" s="152">
        <f t="shared" si="0"/>
        <v>9.9717852853716344</v>
      </c>
      <c r="L9" s="153">
        <f t="shared" si="0"/>
        <v>14.509603775810335</v>
      </c>
      <c r="M9" s="153">
        <f t="shared" si="0"/>
        <v>1323.8506567154648</v>
      </c>
      <c r="N9" s="155">
        <f>'$ Egresos'!M10+'$ Egresos'!N10+'$ Consultas'!G10</f>
        <v>16003240.730554162</v>
      </c>
      <c r="O9" s="156">
        <f>'$ Muertes'!AB10+'$ Egresos'!O10+'$ Consultas'!H10</f>
        <v>106673082.71288647</v>
      </c>
      <c r="P9" s="156">
        <f t="shared" si="1"/>
        <v>122676323.44344063</v>
      </c>
    </row>
    <row r="10" spans="1:16" ht="20">
      <c r="A10" s="134">
        <v>8</v>
      </c>
      <c r="B10" s="50" t="s">
        <v>17</v>
      </c>
      <c r="C10" s="111">
        <v>52.495060000000002</v>
      </c>
      <c r="D10" s="136" t="s">
        <v>120</v>
      </c>
      <c r="E10" s="136" t="s">
        <v>190</v>
      </c>
      <c r="F10" s="137" t="s">
        <v>142</v>
      </c>
      <c r="G10" s="138">
        <v>1332131</v>
      </c>
      <c r="H10" s="139">
        <f>Muertes!F11</f>
        <v>166.68054180993428</v>
      </c>
      <c r="I10" s="140">
        <f>Egresos!J11+Egresos!K11+Egresos!L11</f>
        <v>284.14881561013129</v>
      </c>
      <c r="J10" s="141">
        <f>Consultas!G11+Consultas!H11+Consultas!I11</f>
        <v>20565.609243131519</v>
      </c>
      <c r="K10" s="139">
        <f t="shared" si="0"/>
        <v>12.512323623572627</v>
      </c>
      <c r="L10" s="140">
        <f t="shared" si="0"/>
        <v>21.330395855222292</v>
      </c>
      <c r="M10" s="140">
        <f t="shared" si="0"/>
        <v>1543.8128264511163</v>
      </c>
      <c r="N10" s="142">
        <f>'$ Egresos'!M11+'$ Egresos'!N11+'$ Consultas'!G11</f>
        <v>16817970.218897104</v>
      </c>
      <c r="O10" s="143">
        <f>'$ Muertes'!AB11+'$ Egresos'!O11+'$ Consultas'!H11</f>
        <v>110561870.26903118</v>
      </c>
      <c r="P10" s="143">
        <f t="shared" si="1"/>
        <v>127379840.48792829</v>
      </c>
    </row>
    <row r="11" spans="1:16">
      <c r="A11" s="147">
        <v>9</v>
      </c>
      <c r="B11" s="47" t="s">
        <v>181</v>
      </c>
      <c r="C11" s="112">
        <v>52.495060000000002</v>
      </c>
      <c r="D11" s="149" t="s">
        <v>120</v>
      </c>
      <c r="E11" s="149" t="s">
        <v>190</v>
      </c>
      <c r="F11" s="150" t="s">
        <v>144</v>
      </c>
      <c r="G11" s="151">
        <v>1215817</v>
      </c>
      <c r="H11" s="152">
        <f>Muertes!F12</f>
        <v>149.54461242386034</v>
      </c>
      <c r="I11" s="153">
        <f>Egresos!J12+Egresos!K12+Egresos!L12</f>
        <v>329.40986186663031</v>
      </c>
      <c r="J11" s="154">
        <f>Consultas!G12+Consultas!H12+Consultas!I12</f>
        <v>23722.805297872248</v>
      </c>
      <c r="K11" s="152">
        <f t="shared" si="0"/>
        <v>12.29992773779774</v>
      </c>
      <c r="L11" s="153">
        <f t="shared" si="0"/>
        <v>27.093704222480053</v>
      </c>
      <c r="M11" s="153">
        <f t="shared" si="0"/>
        <v>1951.1822336644616</v>
      </c>
      <c r="N11" s="155">
        <f>'$ Egresos'!M12+'$ Egresos'!N12+'$ Consultas'!G12</f>
        <v>19393092.914257206</v>
      </c>
      <c r="O11" s="156">
        <f>'$ Muertes'!AB12+'$ Egresos'!O12+'$ Consultas'!H12</f>
        <v>100117659.75557642</v>
      </c>
      <c r="P11" s="156">
        <f t="shared" si="1"/>
        <v>119510752.66983363</v>
      </c>
    </row>
    <row r="12" spans="1:16">
      <c r="A12" s="134">
        <v>10</v>
      </c>
      <c r="B12" s="50" t="s">
        <v>18</v>
      </c>
      <c r="C12" s="111">
        <v>52.495060000000002</v>
      </c>
      <c r="D12" s="136" t="s">
        <v>120</v>
      </c>
      <c r="E12" s="136" t="s">
        <v>190</v>
      </c>
      <c r="F12" s="137" t="s">
        <v>146</v>
      </c>
      <c r="G12" s="138">
        <v>1097025</v>
      </c>
      <c r="H12" s="139">
        <f>Muertes!F13</f>
        <v>119.33741949584943</v>
      </c>
      <c r="I12" s="140">
        <f>Egresos!J13+Egresos!K13+Egresos!L13</f>
        <v>95.200027693870382</v>
      </c>
      <c r="J12" s="141">
        <f>Consultas!G13+Consultas!H13+Consultas!I13</f>
        <v>17162.674276337442</v>
      </c>
      <c r="K12" s="139">
        <f t="shared" si="0"/>
        <v>10.878277112722994</v>
      </c>
      <c r="L12" s="140">
        <f t="shared" si="0"/>
        <v>8.6780180664862137</v>
      </c>
      <c r="M12" s="140">
        <f t="shared" si="0"/>
        <v>1564.4743079088846</v>
      </c>
      <c r="N12" s="142">
        <f>'$ Egresos'!M13+'$ Egresos'!N13+'$ Consultas'!G13</f>
        <v>10843119.427504672</v>
      </c>
      <c r="O12" s="143">
        <f>'$ Muertes'!AB13+'$ Egresos'!O13+'$ Consultas'!H13</f>
        <v>79472803.150513917</v>
      </c>
      <c r="P12" s="143">
        <f t="shared" si="1"/>
        <v>90315922.578018591</v>
      </c>
    </row>
    <row r="13" spans="1:16">
      <c r="A13" s="147">
        <v>11</v>
      </c>
      <c r="B13" s="53" t="s">
        <v>19</v>
      </c>
      <c r="C13" s="112">
        <v>52.495060000000002</v>
      </c>
      <c r="D13" s="149" t="s">
        <v>120</v>
      </c>
      <c r="E13" s="149" t="s">
        <v>190</v>
      </c>
      <c r="F13" s="150" t="s">
        <v>148</v>
      </c>
      <c r="G13" s="151">
        <v>1040443</v>
      </c>
      <c r="H13" s="152">
        <f>Muertes!F14</f>
        <v>120.12695890442281</v>
      </c>
      <c r="I13" s="153">
        <f>Egresos!J14+Egresos!K14+Egresos!L14</f>
        <v>175.37575339954182</v>
      </c>
      <c r="J13" s="154">
        <f>Consultas!G14+Consultas!H14+Consultas!I14</f>
        <v>14690.520068812511</v>
      </c>
      <c r="K13" s="152">
        <f t="shared" si="0"/>
        <v>11.545751079532739</v>
      </c>
      <c r="L13" s="153">
        <f t="shared" si="0"/>
        <v>16.855873257789405</v>
      </c>
      <c r="M13" s="153">
        <f t="shared" si="0"/>
        <v>1411.9485708311279</v>
      </c>
      <c r="N13" s="155">
        <f>'$ Egresos'!M14+'$ Egresos'!N14+'$ Consultas'!G14</f>
        <v>11370222.060201904</v>
      </c>
      <c r="O13" s="156">
        <f>'$ Muertes'!AB14+'$ Egresos'!O14+'$ Consultas'!H14</f>
        <v>79636537.13085641</v>
      </c>
      <c r="P13" s="156">
        <f t="shared" si="1"/>
        <v>91006759.191058308</v>
      </c>
    </row>
    <row r="14" spans="1:16">
      <c r="A14" s="134">
        <v>12</v>
      </c>
      <c r="B14" s="50" t="s">
        <v>20</v>
      </c>
      <c r="C14" s="180">
        <v>53.030515000000001</v>
      </c>
      <c r="D14" s="136" t="s">
        <v>120</v>
      </c>
      <c r="E14" s="136" t="s">
        <v>190</v>
      </c>
      <c r="F14" s="137" t="s">
        <v>120</v>
      </c>
      <c r="G14" s="138">
        <v>973046</v>
      </c>
      <c r="H14" s="139">
        <f>Muertes!F15</f>
        <v>150.12939261107178</v>
      </c>
      <c r="I14" s="140">
        <f>Egresos!J15+Egresos!K15+Egresos!L15</f>
        <v>181.68996139536023</v>
      </c>
      <c r="J14" s="141">
        <f>Consultas!G15+Consultas!H15+Consultas!I15</f>
        <v>19565.95804641721</v>
      </c>
      <c r="K14" s="139">
        <f t="shared" si="0"/>
        <v>15.428807333987475</v>
      </c>
      <c r="L14" s="140">
        <f t="shared" si="0"/>
        <v>18.672289017719635</v>
      </c>
      <c r="M14" s="140">
        <f t="shared" si="0"/>
        <v>2010.7947667856615</v>
      </c>
      <c r="N14" s="142">
        <f>'$ Egresos'!M15+'$ Egresos'!N15+'$ Consultas'!G15</f>
        <v>14001612.935546495</v>
      </c>
      <c r="O14" s="143">
        <f>'$ Muertes'!AB15+'$ Egresos'!O15+'$ Consultas'!H15</f>
        <v>99695310.130489647</v>
      </c>
      <c r="P14" s="143">
        <f t="shared" si="1"/>
        <v>113696923.06603613</v>
      </c>
    </row>
    <row r="15" spans="1:16">
      <c r="A15" s="147">
        <v>13</v>
      </c>
      <c r="B15" s="53" t="s">
        <v>21</v>
      </c>
      <c r="C15" s="112">
        <v>137.16999999999999</v>
      </c>
      <c r="D15" s="149" t="s">
        <v>119</v>
      </c>
      <c r="E15" s="149" t="s">
        <v>191</v>
      </c>
      <c r="F15" s="150" t="s">
        <v>151</v>
      </c>
      <c r="G15" s="151">
        <v>936826</v>
      </c>
      <c r="H15" s="152">
        <f>Muertes!F16</f>
        <v>422.48736789594858</v>
      </c>
      <c r="I15" s="153">
        <f>Egresos!J16+Egresos!K16+Egresos!L16</f>
        <v>516.85679901441074</v>
      </c>
      <c r="J15" s="154">
        <f>Consultas!G16+Consultas!H16+Consultas!I16</f>
        <v>28472.353274846777</v>
      </c>
      <c r="K15" s="152">
        <f t="shared" si="0"/>
        <v>45.097741511865451</v>
      </c>
      <c r="L15" s="153">
        <f t="shared" si="0"/>
        <v>55.171056206212334</v>
      </c>
      <c r="M15" s="153">
        <f t="shared" si="0"/>
        <v>3039.2360240692274</v>
      </c>
      <c r="N15" s="155">
        <f>'$ Egresos'!M16+'$ Egresos'!N16+'$ Consultas'!G16</f>
        <v>26184391.862242773</v>
      </c>
      <c r="O15" s="156">
        <f>'$ Muertes'!AB16+'$ Egresos'!O16+'$ Consultas'!H16</f>
        <v>276204771.06976748</v>
      </c>
      <c r="P15" s="156">
        <f t="shared" si="1"/>
        <v>302389162.93201023</v>
      </c>
    </row>
    <row r="16" spans="1:16">
      <c r="A16" s="134">
        <v>14</v>
      </c>
      <c r="B16" s="50" t="s">
        <v>22</v>
      </c>
      <c r="C16" s="180">
        <v>53.030515000000001</v>
      </c>
      <c r="D16" s="136" t="s">
        <v>120</v>
      </c>
      <c r="E16" s="136" t="s">
        <v>190</v>
      </c>
      <c r="F16" s="137" t="s">
        <v>120</v>
      </c>
      <c r="G16" s="138">
        <v>932369</v>
      </c>
      <c r="H16" s="139">
        <f>Muertes!F17</f>
        <v>105.99990962860115</v>
      </c>
      <c r="I16" s="140">
        <f>Egresos!J17+Egresos!K17+Egresos!L17</f>
        <v>180.74748095788226</v>
      </c>
      <c r="J16" s="141">
        <f>Consultas!G17+Consultas!H17+Consultas!I17</f>
        <v>21122.876073188105</v>
      </c>
      <c r="K16" s="139">
        <f t="shared" si="0"/>
        <v>11.368879663373745</v>
      </c>
      <c r="L16" s="140">
        <f t="shared" si="0"/>
        <v>19.385831248988573</v>
      </c>
      <c r="M16" s="140">
        <f t="shared" si="0"/>
        <v>2265.5060467677613</v>
      </c>
      <c r="N16" s="142">
        <f>'$ Egresos'!M17+'$ Egresos'!N17+'$ Consultas'!G17</f>
        <v>14691067.322816584</v>
      </c>
      <c r="O16" s="143">
        <f>'$ Muertes'!AB17+'$ Egresos'!O17+'$ Consultas'!H17</f>
        <v>71628348.114800006</v>
      </c>
      <c r="P16" s="143">
        <f t="shared" si="1"/>
        <v>86319415.437616587</v>
      </c>
    </row>
    <row r="17" spans="1:16" ht="20">
      <c r="A17" s="147">
        <v>15</v>
      </c>
      <c r="B17" s="53" t="s">
        <v>23</v>
      </c>
      <c r="C17" s="112">
        <v>72.271429999999995</v>
      </c>
      <c r="D17" s="149" t="s">
        <v>119</v>
      </c>
      <c r="E17" s="149" t="s">
        <v>187</v>
      </c>
      <c r="F17" s="150" t="s">
        <v>132</v>
      </c>
      <c r="G17" s="151">
        <v>924964</v>
      </c>
      <c r="H17" s="152">
        <f>Muertes!F18</f>
        <v>204.42304579370668</v>
      </c>
      <c r="I17" s="153">
        <f>Egresos!J18+Egresos!K18+Egresos!L18</f>
        <v>185.37650240261701</v>
      </c>
      <c r="J17" s="154">
        <f>Consultas!G18+Consultas!H18+Consultas!I18</f>
        <v>20834.754611328248</v>
      </c>
      <c r="K17" s="152">
        <f t="shared" si="0"/>
        <v>22.100648867816119</v>
      </c>
      <c r="L17" s="153">
        <f t="shared" si="0"/>
        <v>20.041482955295233</v>
      </c>
      <c r="M17" s="153">
        <f t="shared" si="0"/>
        <v>2252.4935685419377</v>
      </c>
      <c r="N17" s="155">
        <f>'$ Egresos'!M18+'$ Egresos'!N18+'$ Consultas'!G18</f>
        <v>14696111.709177952</v>
      </c>
      <c r="O17" s="156">
        <f>'$ Muertes'!AB18+'$ Egresos'!O18+'$ Consultas'!H18</f>
        <v>134746752.90764347</v>
      </c>
      <c r="P17" s="156">
        <f t="shared" si="1"/>
        <v>149442864.61682141</v>
      </c>
    </row>
    <row r="18" spans="1:16">
      <c r="A18" s="134">
        <v>16</v>
      </c>
      <c r="B18" s="50" t="s">
        <v>24</v>
      </c>
      <c r="C18" s="180">
        <v>53.030515000000001</v>
      </c>
      <c r="D18" s="136" t="s">
        <v>120</v>
      </c>
      <c r="E18" s="136" t="s">
        <v>190</v>
      </c>
      <c r="F18" s="137" t="s">
        <v>120</v>
      </c>
      <c r="G18" s="138">
        <v>863431</v>
      </c>
      <c r="H18" s="139">
        <f>Muertes!F19</f>
        <v>108.91215833720864</v>
      </c>
      <c r="I18" s="140">
        <f>Egresos!J19+Egresos!K19+Egresos!L19</f>
        <v>69.445080251634295</v>
      </c>
      <c r="J18" s="141">
        <f>Consultas!G19+Consultas!H19+Consultas!I19</f>
        <v>11991.653405173442</v>
      </c>
      <c r="K18" s="139">
        <f t="shared" si="0"/>
        <v>12.613880939786577</v>
      </c>
      <c r="L18" s="140">
        <f t="shared" si="0"/>
        <v>8.0429218144396373</v>
      </c>
      <c r="M18" s="140">
        <f t="shared" si="0"/>
        <v>1388.8374873236476</v>
      </c>
      <c r="N18" s="142">
        <f>'$ Egresos'!M19+'$ Egresos'!N19+'$ Consultas'!G19</f>
        <v>7636362.1302013341</v>
      </c>
      <c r="O18" s="143">
        <f>'$ Muertes'!AB19+'$ Egresos'!O19+'$ Consultas'!H19</f>
        <v>71913670.585620031</v>
      </c>
      <c r="P18" s="143">
        <f t="shared" si="1"/>
        <v>79550032.71582137</v>
      </c>
    </row>
    <row r="19" spans="1:16">
      <c r="A19" s="147">
        <v>17</v>
      </c>
      <c r="B19" s="53" t="s">
        <v>25</v>
      </c>
      <c r="C19" s="112">
        <v>53.030515000000001</v>
      </c>
      <c r="D19" s="149" t="s">
        <v>120</v>
      </c>
      <c r="E19" s="149" t="s">
        <v>190</v>
      </c>
      <c r="F19" s="150" t="s">
        <v>120</v>
      </c>
      <c r="G19" s="151">
        <v>859419</v>
      </c>
      <c r="H19" s="152">
        <f>Muertes!F20</f>
        <v>122.37387940862897</v>
      </c>
      <c r="I19" s="153">
        <f>Egresos!J20+Egresos!K20+Egresos!L20</f>
        <v>175.30289534662325</v>
      </c>
      <c r="J19" s="154">
        <f>Consultas!G20+Consultas!H20+Consultas!I20</f>
        <v>12146.81549971827</v>
      </c>
      <c r="K19" s="152">
        <f t="shared" si="0"/>
        <v>14.239140559916523</v>
      </c>
      <c r="L19" s="153">
        <f t="shared" si="0"/>
        <v>20.397837998301558</v>
      </c>
      <c r="M19" s="153">
        <f t="shared" si="0"/>
        <v>1413.3752569722419</v>
      </c>
      <c r="N19" s="155">
        <f>'$ Egresos'!M20+'$ Egresos'!N20+'$ Consultas'!G20</f>
        <v>10125015.167063108</v>
      </c>
      <c r="O19" s="156">
        <f>'$ Muertes'!AB20+'$ Egresos'!O20+'$ Consultas'!H20</f>
        <v>80662655.070273221</v>
      </c>
      <c r="P19" s="156">
        <f t="shared" si="1"/>
        <v>90787670.237336323</v>
      </c>
    </row>
    <row r="20" spans="1:16">
      <c r="A20" s="134">
        <v>18</v>
      </c>
      <c r="B20" s="51" t="s">
        <v>26</v>
      </c>
      <c r="C20" s="180">
        <v>53.030515000000001</v>
      </c>
      <c r="D20" s="136" t="s">
        <v>120</v>
      </c>
      <c r="E20" s="136" t="s">
        <v>190</v>
      </c>
      <c r="F20" s="137" t="s">
        <v>120</v>
      </c>
      <c r="G20" s="138">
        <v>858638</v>
      </c>
      <c r="H20" s="139">
        <f>Muertes!F21</f>
        <v>79.076467485760489</v>
      </c>
      <c r="I20" s="140">
        <f>Egresos!J21+Egresos!K21+Egresos!L21</f>
        <v>210.89013673789222</v>
      </c>
      <c r="J20" s="141">
        <f>Consultas!G21+Consultas!H21+Consultas!I21</f>
        <v>16453.1429919642</v>
      </c>
      <c r="K20" s="139">
        <f t="shared" si="0"/>
        <v>9.2095233946972392</v>
      </c>
      <c r="L20" s="140">
        <f t="shared" si="0"/>
        <v>24.561006703394472</v>
      </c>
      <c r="M20" s="140">
        <f t="shared" si="0"/>
        <v>1916.1908734489039</v>
      </c>
      <c r="N20" s="142">
        <f>'$ Egresos'!M21+'$ Egresos'!N21+'$ Consultas'!G21</f>
        <v>13106097.861599937</v>
      </c>
      <c r="O20" s="143">
        <f>'$ Muertes'!AB21+'$ Egresos'!O21+'$ Consultas'!H21</f>
        <v>53612348.359418139</v>
      </c>
      <c r="P20" s="143">
        <f t="shared" si="1"/>
        <v>66718446.221018076</v>
      </c>
    </row>
    <row r="21" spans="1:16">
      <c r="A21" s="147">
        <v>19</v>
      </c>
      <c r="B21" s="53" t="s">
        <v>27</v>
      </c>
      <c r="C21" s="112">
        <v>43.448070000000001</v>
      </c>
      <c r="D21" s="149" t="s">
        <v>119</v>
      </c>
      <c r="E21" s="149" t="s">
        <v>186</v>
      </c>
      <c r="F21" s="150" t="s">
        <v>120</v>
      </c>
      <c r="G21" s="151">
        <v>852533</v>
      </c>
      <c r="H21" s="152">
        <f>Muertes!F22</f>
        <v>90.811023519178789</v>
      </c>
      <c r="I21" s="153">
        <f>Egresos!J22+Egresos!K22+Egresos!L22</f>
        <v>131.90932242578879</v>
      </c>
      <c r="J21" s="154">
        <f>Consultas!G22+Consultas!H22+Consultas!I22</f>
        <v>9574.1790074191304</v>
      </c>
      <c r="K21" s="152">
        <f t="shared" si="0"/>
        <v>10.651907142501086</v>
      </c>
      <c r="L21" s="153">
        <f t="shared" si="0"/>
        <v>15.472635361421643</v>
      </c>
      <c r="M21" s="153">
        <f t="shared" si="0"/>
        <v>1123.0273792825767</v>
      </c>
      <c r="N21" s="155">
        <f>'$ Egresos'!M22+'$ Egresos'!N22+'$ Consultas'!G22</f>
        <v>7820560.4164321618</v>
      </c>
      <c r="O21" s="156">
        <f>'$ Muertes'!AB22+'$ Egresos'!O22+'$ Consultas'!H22</f>
        <v>59950755.414074406</v>
      </c>
      <c r="P21" s="156">
        <f t="shared" si="1"/>
        <v>67771315.830506563</v>
      </c>
    </row>
    <row r="22" spans="1:16">
      <c r="A22" s="134">
        <v>20</v>
      </c>
      <c r="B22" s="50" t="s">
        <v>28</v>
      </c>
      <c r="C22" s="180">
        <v>53.030515000000001</v>
      </c>
      <c r="D22" s="136" t="s">
        <v>120</v>
      </c>
      <c r="E22" s="136" t="s">
        <v>190</v>
      </c>
      <c r="F22" s="137" t="s">
        <v>120</v>
      </c>
      <c r="G22" s="138">
        <v>829625</v>
      </c>
      <c r="H22" s="139">
        <f>Muertes!F23</f>
        <v>102.16643938971987</v>
      </c>
      <c r="I22" s="140">
        <f>Egresos!J23+Egresos!K23+Egresos!L23</f>
        <v>91.81748402997215</v>
      </c>
      <c r="J22" s="141">
        <f>Consultas!G23+Consultas!H23+Consultas!I23</f>
        <v>11042.678698781219</v>
      </c>
      <c r="K22" s="139">
        <f t="shared" si="0"/>
        <v>12.314773468702107</v>
      </c>
      <c r="L22" s="140">
        <f t="shared" si="0"/>
        <v>11.0673477812231</v>
      </c>
      <c r="M22" s="140">
        <f t="shared" si="0"/>
        <v>1331.0445922894341</v>
      </c>
      <c r="N22" s="142">
        <f>'$ Egresos'!M23+'$ Egresos'!N23+'$ Consultas'!G23</f>
        <v>7651870.7920182785</v>
      </c>
      <c r="O22" s="143">
        <f>'$ Muertes'!AB23+'$ Egresos'!O23+'$ Consultas'!H23</f>
        <v>67446573.682560638</v>
      </c>
      <c r="P22" s="143">
        <f t="shared" si="1"/>
        <v>75098444.474578917</v>
      </c>
    </row>
    <row r="23" spans="1:16">
      <c r="A23" s="147">
        <v>21</v>
      </c>
      <c r="B23" s="53" t="s">
        <v>29</v>
      </c>
      <c r="C23" s="112">
        <v>53.030515000000001</v>
      </c>
      <c r="D23" s="149" t="s">
        <v>120</v>
      </c>
      <c r="E23" s="149" t="s">
        <v>190</v>
      </c>
      <c r="F23" s="150" t="s">
        <v>120</v>
      </c>
      <c r="G23" s="151">
        <v>823128</v>
      </c>
      <c r="H23" s="152">
        <f>Muertes!F24</f>
        <v>96.698543855191517</v>
      </c>
      <c r="I23" s="153">
        <f>Egresos!J24+Egresos!K24+Egresos!L24</f>
        <v>221.13383200101111</v>
      </c>
      <c r="J23" s="154">
        <f>Consultas!G24+Consultas!H24+Consultas!I24</f>
        <v>16002.150085241108</v>
      </c>
      <c r="K23" s="152">
        <f t="shared" si="0"/>
        <v>11.747692200385787</v>
      </c>
      <c r="L23" s="153">
        <f t="shared" si="0"/>
        <v>26.865060112280364</v>
      </c>
      <c r="M23" s="153">
        <f t="shared" si="0"/>
        <v>1944.0658178607832</v>
      </c>
      <c r="N23" s="155">
        <f>'$ Egresos'!M24+'$ Egresos'!N24+'$ Consultas'!G24</f>
        <v>13086985.235294078</v>
      </c>
      <c r="O23" s="156">
        <f>'$ Muertes'!AB24+'$ Egresos'!O24+'$ Consultas'!H24</f>
        <v>64854215.76421877</v>
      </c>
      <c r="P23" s="156">
        <f t="shared" si="1"/>
        <v>77941200.999512851</v>
      </c>
    </row>
    <row r="24" spans="1:16">
      <c r="A24" s="134">
        <v>22</v>
      </c>
      <c r="B24" s="50" t="s">
        <v>30</v>
      </c>
      <c r="C24" s="180">
        <v>53.030515000000001</v>
      </c>
      <c r="D24" s="136" t="s">
        <v>120</v>
      </c>
      <c r="E24" s="136" t="s">
        <v>190</v>
      </c>
      <c r="F24" s="137" t="s">
        <v>120</v>
      </c>
      <c r="G24" s="138">
        <v>811671</v>
      </c>
      <c r="H24" s="139">
        <f>Muertes!F25</f>
        <v>135.33041447957658</v>
      </c>
      <c r="I24" s="140">
        <f>Egresos!J25+Egresos!K25+Egresos!L25</f>
        <v>109.16411150871753</v>
      </c>
      <c r="J24" s="141">
        <f>Consultas!G25+Consultas!H25+Consultas!I25</f>
        <v>8400.3514346156971</v>
      </c>
      <c r="K24" s="139">
        <f t="shared" si="0"/>
        <v>16.673062666964395</v>
      </c>
      <c r="L24" s="140">
        <f t="shared" si="0"/>
        <v>13.449305384659244</v>
      </c>
      <c r="M24" s="140">
        <f t="shared" si="0"/>
        <v>1034.9453700595066</v>
      </c>
      <c r="N24" s="142">
        <f>'$ Egresos'!M25+'$ Egresos'!N25+'$ Consultas'!G25</f>
        <v>6734228.168367126</v>
      </c>
      <c r="O24" s="143">
        <f>'$ Muertes'!AB25+'$ Egresos'!O25+'$ Consultas'!H25</f>
        <v>88309976.166528806</v>
      </c>
      <c r="P24" s="143">
        <f t="shared" si="1"/>
        <v>95044204.334895939</v>
      </c>
    </row>
    <row r="25" spans="1:16">
      <c r="A25" s="147">
        <v>23</v>
      </c>
      <c r="B25" s="52" t="s">
        <v>31</v>
      </c>
      <c r="C25" s="112">
        <v>53.030515000000001</v>
      </c>
      <c r="D25" s="149" t="s">
        <v>120</v>
      </c>
      <c r="E25" s="149" t="s">
        <v>190</v>
      </c>
      <c r="F25" s="150" t="s">
        <v>120</v>
      </c>
      <c r="G25" s="151">
        <v>783342</v>
      </c>
      <c r="H25" s="152">
        <f>Muertes!F26</f>
        <v>104.90038715698404</v>
      </c>
      <c r="I25" s="153">
        <f>Egresos!J26+Egresos!K26+Egresos!L26</f>
        <v>207.84509641290776</v>
      </c>
      <c r="J25" s="154">
        <f>Consultas!G26+Consultas!H26+Consultas!I26</f>
        <v>12341.554928912739</v>
      </c>
      <c r="K25" s="152">
        <f t="shared" si="0"/>
        <v>13.391390625931463</v>
      </c>
      <c r="L25" s="153">
        <f t="shared" si="0"/>
        <v>26.533123005393271</v>
      </c>
      <c r="M25" s="153">
        <f t="shared" si="0"/>
        <v>1575.500219433241</v>
      </c>
      <c r="N25" s="155">
        <f>'$ Egresos'!M26+'$ Egresos'!N26+'$ Consultas'!G26</f>
        <v>10940434.786296709</v>
      </c>
      <c r="O25" s="156">
        <f>'$ Muertes'!AB26+'$ Egresos'!O26+'$ Consultas'!H26</f>
        <v>69506698.576891035</v>
      </c>
      <c r="P25" s="156">
        <f t="shared" si="1"/>
        <v>80447133.363187745</v>
      </c>
    </row>
    <row r="26" spans="1:16">
      <c r="A26" s="134">
        <v>24</v>
      </c>
      <c r="B26" s="50" t="s">
        <v>32</v>
      </c>
      <c r="C26" s="180">
        <v>53.030515000000001</v>
      </c>
      <c r="D26" s="136" t="s">
        <v>120</v>
      </c>
      <c r="E26" s="136" t="s">
        <v>190</v>
      </c>
      <c r="F26" s="137" t="s">
        <v>163</v>
      </c>
      <c r="G26" s="138">
        <v>755425</v>
      </c>
      <c r="H26" s="139">
        <f>Muertes!F27</f>
        <v>95.391003618673864</v>
      </c>
      <c r="I26" s="140">
        <f>Egresos!J27+Egresos!K27+Egresos!L27</f>
        <v>120.3998410426491</v>
      </c>
      <c r="J26" s="141">
        <f>Consultas!G27+Consultas!H27+Consultas!I27</f>
        <v>13258.822501111572</v>
      </c>
      <c r="K26" s="139">
        <f t="shared" si="0"/>
        <v>12.627461841833917</v>
      </c>
      <c r="L26" s="140">
        <f t="shared" si="0"/>
        <v>15.938027076499864</v>
      </c>
      <c r="M26" s="140">
        <f t="shared" si="0"/>
        <v>1755.1474337110333</v>
      </c>
      <c r="N26" s="142">
        <f>'$ Egresos'!M27+'$ Egresos'!N27+'$ Consultas'!G27</f>
        <v>9412937.9488837719</v>
      </c>
      <c r="O26" s="143">
        <f>'$ Muertes'!AB27+'$ Egresos'!O27+'$ Consultas'!H27</f>
        <v>63484667.009421065</v>
      </c>
      <c r="P26" s="143">
        <f t="shared" si="1"/>
        <v>72897604.958304837</v>
      </c>
    </row>
    <row r="27" spans="1:16">
      <c r="A27" s="147">
        <v>25</v>
      </c>
      <c r="B27" s="53" t="s">
        <v>33</v>
      </c>
      <c r="C27" s="112">
        <v>53.030515000000001</v>
      </c>
      <c r="D27" s="149" t="s">
        <v>120</v>
      </c>
      <c r="E27" s="149" t="s">
        <v>190</v>
      </c>
      <c r="F27" s="150" t="s">
        <v>120</v>
      </c>
      <c r="G27" s="151">
        <v>727150</v>
      </c>
      <c r="H27" s="152">
        <f>Muertes!F28</f>
        <v>76.877422542526261</v>
      </c>
      <c r="I27" s="153">
        <f>Egresos!J28+Egresos!K28+Egresos!L28</f>
        <v>159.23551090096478</v>
      </c>
      <c r="J27" s="154">
        <f>Consultas!G28+Consultas!H28+Consultas!I28</f>
        <v>10871.680217691124</v>
      </c>
      <c r="K27" s="152">
        <f t="shared" si="0"/>
        <v>10.572429697108749</v>
      </c>
      <c r="L27" s="153">
        <f t="shared" si="0"/>
        <v>21.898578133942763</v>
      </c>
      <c r="M27" s="153">
        <f t="shared" si="0"/>
        <v>1495.1083294631267</v>
      </c>
      <c r="N27" s="155">
        <f>'$ Egresos'!M28+'$ Egresos'!N28+'$ Consultas'!G28</f>
        <v>9113959.9904019758</v>
      </c>
      <c r="O27" s="156">
        <f>'$ Muertes'!AB28+'$ Egresos'!O28+'$ Consultas'!H28</f>
        <v>51244502.387867957</v>
      </c>
      <c r="P27" s="156">
        <f t="shared" si="1"/>
        <v>60358462.378269933</v>
      </c>
    </row>
    <row r="28" spans="1:16">
      <c r="A28" s="134">
        <v>26</v>
      </c>
      <c r="B28" s="50" t="s">
        <v>34</v>
      </c>
      <c r="C28" s="180">
        <v>53.030515000000001</v>
      </c>
      <c r="D28" s="136" t="s">
        <v>120</v>
      </c>
      <c r="E28" s="136" t="s">
        <v>190</v>
      </c>
      <c r="F28" s="137" t="s">
        <v>120</v>
      </c>
      <c r="G28" s="138">
        <v>684156</v>
      </c>
      <c r="H28" s="139">
        <f>Muertes!F29</f>
        <v>79.076467485760489</v>
      </c>
      <c r="I28" s="140">
        <f>Egresos!J29+Egresos!K29+Egresos!L29</f>
        <v>55.135872052289159</v>
      </c>
      <c r="J28" s="141">
        <f>Consultas!G29+Consultas!H29+Consultas!I29</f>
        <v>5089.261381189548</v>
      </c>
      <c r="K28" s="139">
        <f t="shared" si="0"/>
        <v>11.558250966995903</v>
      </c>
      <c r="L28" s="140">
        <f t="shared" si="0"/>
        <v>8.0589619987677015</v>
      </c>
      <c r="M28" s="140">
        <f t="shared" si="0"/>
        <v>743.87440601113599</v>
      </c>
      <c r="N28" s="142">
        <f>'$ Egresos'!M29+'$ Egresos'!N29+'$ Consultas'!G29</f>
        <v>3807145.3549718047</v>
      </c>
      <c r="O28" s="143">
        <f>'$ Muertes'!AB29+'$ Egresos'!O29+'$ Consultas'!H29</f>
        <v>51623347.169652827</v>
      </c>
      <c r="P28" s="143">
        <f t="shared" si="1"/>
        <v>55430492.524624631</v>
      </c>
    </row>
    <row r="29" spans="1:16">
      <c r="A29" s="147">
        <v>27</v>
      </c>
      <c r="B29" s="53" t="s">
        <v>35</v>
      </c>
      <c r="C29" s="112">
        <v>53.030515000000001</v>
      </c>
      <c r="D29" s="149" t="s">
        <v>120</v>
      </c>
      <c r="E29" s="149" t="s">
        <v>190</v>
      </c>
      <c r="F29" s="150" t="s">
        <v>120</v>
      </c>
      <c r="G29" s="151">
        <v>677379</v>
      </c>
      <c r="H29" s="152">
        <f>Muertes!F30</f>
        <v>50.132281341028914</v>
      </c>
      <c r="I29" s="153">
        <f>Egresos!J30+Egresos!K30+Egresos!L30</f>
        <v>94.106880887591643</v>
      </c>
      <c r="J29" s="154">
        <f>Consultas!G30+Consultas!H30+Consultas!I30</f>
        <v>10017.502330002411</v>
      </c>
      <c r="K29" s="152">
        <f t="shared" si="0"/>
        <v>7.4009205099403603</v>
      </c>
      <c r="L29" s="153">
        <f t="shared" si="0"/>
        <v>13.892795744714796</v>
      </c>
      <c r="M29" s="153">
        <f t="shared" si="0"/>
        <v>1478.8622514135236</v>
      </c>
      <c r="N29" s="155">
        <f>'$ Egresos'!M30+'$ Egresos'!N30+'$ Consultas'!G30</f>
        <v>7157081.729517661</v>
      </c>
      <c r="O29" s="156">
        <f>'$ Muertes'!AB30+'$ Egresos'!O30+'$ Consultas'!H30</f>
        <v>33887753.171855099</v>
      </c>
      <c r="P29" s="156">
        <f t="shared" si="1"/>
        <v>41044834.901372761</v>
      </c>
    </row>
    <row r="30" spans="1:16">
      <c r="A30" s="134">
        <v>28</v>
      </c>
      <c r="B30" s="50" t="s">
        <v>36</v>
      </c>
      <c r="C30" s="180">
        <v>53.030515000000001</v>
      </c>
      <c r="D30" s="136" t="s">
        <v>120</v>
      </c>
      <c r="E30" s="136" t="s">
        <v>190</v>
      </c>
      <c r="F30" s="137" t="s">
        <v>120</v>
      </c>
      <c r="G30" s="138">
        <v>666535</v>
      </c>
      <c r="H30" s="139">
        <f>Muertes!F31</f>
        <v>95.836755972032165</v>
      </c>
      <c r="I30" s="140">
        <f>Egresos!J31+Egresos!K31+Egresos!L31</f>
        <v>89.644327645638484</v>
      </c>
      <c r="J30" s="141">
        <f>Consultas!G31+Consultas!H31+Consultas!I31</f>
        <v>6898.2731223261326</v>
      </c>
      <c r="K30" s="139">
        <f t="shared" si="0"/>
        <v>14.378353120546132</v>
      </c>
      <c r="L30" s="140">
        <f t="shared" si="0"/>
        <v>13.449305384659242</v>
      </c>
      <c r="M30" s="140">
        <f t="shared" si="0"/>
        <v>1034.9453700595066</v>
      </c>
      <c r="N30" s="142">
        <f>'$ Egresos'!M31+'$ Egresos'!N31+'$ Consultas'!G31</f>
        <v>5530071.6327213645</v>
      </c>
      <c r="O30" s="143">
        <f>'$ Muertes'!AB31+'$ Egresos'!O31+'$ Consultas'!H31</f>
        <v>62703973.431192994</v>
      </c>
      <c r="P30" s="143">
        <f t="shared" si="1"/>
        <v>68234045.063914359</v>
      </c>
    </row>
    <row r="31" spans="1:16">
      <c r="A31" s="147">
        <v>29</v>
      </c>
      <c r="B31" s="53" t="s">
        <v>37</v>
      </c>
      <c r="C31" s="112">
        <v>53.030515000000001</v>
      </c>
      <c r="D31" s="149" t="s">
        <v>120</v>
      </c>
      <c r="E31" s="149" t="s">
        <v>190</v>
      </c>
      <c r="F31" s="150" t="s">
        <v>120</v>
      </c>
      <c r="G31" s="151">
        <v>607963</v>
      </c>
      <c r="H31" s="152">
        <f>Muertes!F32</f>
        <v>74.054324304590438</v>
      </c>
      <c r="I31" s="153">
        <f>Egresos!J32+Egresos!K32+Egresos!L32</f>
        <v>72.079784553738904</v>
      </c>
      <c r="J31" s="154">
        <f>Consultas!G32+Consultas!H32+Consultas!I32</f>
        <v>8292.5377619356368</v>
      </c>
      <c r="K31" s="152">
        <f t="shared" si="0"/>
        <v>12.180728811554394</v>
      </c>
      <c r="L31" s="153">
        <f t="shared" si="0"/>
        <v>11.855949219564168</v>
      </c>
      <c r="M31" s="153">
        <f t="shared" si="0"/>
        <v>1363.9872429630811</v>
      </c>
      <c r="N31" s="155">
        <f>'$ Egresos'!M32+'$ Egresos'!N32+'$ Consultas'!G32</f>
        <v>5814596.6907876162</v>
      </c>
      <c r="O31" s="156">
        <f>'$ Muertes'!AB32+'$ Egresos'!O32+'$ Consultas'!H32</f>
        <v>48939582.874049261</v>
      </c>
      <c r="P31" s="156">
        <f t="shared" si="1"/>
        <v>54754179.564836875</v>
      </c>
    </row>
    <row r="32" spans="1:16">
      <c r="A32" s="134">
        <v>30</v>
      </c>
      <c r="B32" s="50" t="s">
        <v>38</v>
      </c>
      <c r="C32" s="111">
        <v>48.392969999999998</v>
      </c>
      <c r="D32" s="136" t="s">
        <v>119</v>
      </c>
      <c r="E32" s="136" t="s">
        <v>186</v>
      </c>
      <c r="F32" s="137" t="s">
        <v>170</v>
      </c>
      <c r="G32" s="138">
        <v>602045</v>
      </c>
      <c r="H32" s="139">
        <f>Muertes!F33</f>
        <v>66.658307374934438</v>
      </c>
      <c r="I32" s="140">
        <f>Egresos!J33+Egresos!K33+Egresos!L33</f>
        <v>85.62292776211973</v>
      </c>
      <c r="J32" s="141">
        <f>Consultas!G33+Consultas!H33+Consultas!I33</f>
        <v>7813.401080354849</v>
      </c>
      <c r="K32" s="139">
        <f t="shared" si="0"/>
        <v>11.07198089427442</v>
      </c>
      <c r="L32" s="140">
        <f t="shared" si="0"/>
        <v>14.222014593945589</v>
      </c>
      <c r="M32" s="140">
        <f t="shared" si="0"/>
        <v>1297.8101438189585</v>
      </c>
      <c r="N32" s="142">
        <f>'$ Egresos'!M33+'$ Egresos'!N33+'$ Consultas'!G33</f>
        <v>5868051.1875109952</v>
      </c>
      <c r="O32" s="143">
        <f>'$ Muertes'!AB33+'$ Egresos'!O33+'$ Consultas'!H33</f>
        <v>44125211.978648491</v>
      </c>
      <c r="P32" s="143">
        <f t="shared" si="1"/>
        <v>49993263.166159488</v>
      </c>
    </row>
    <row r="33" spans="1:16">
      <c r="A33" s="147">
        <v>31</v>
      </c>
      <c r="B33" s="53" t="s">
        <v>39</v>
      </c>
      <c r="C33" s="112">
        <v>53.030515000000001</v>
      </c>
      <c r="D33" s="149" t="s">
        <v>120</v>
      </c>
      <c r="E33" s="149" t="s">
        <v>190</v>
      </c>
      <c r="F33" s="150" t="s">
        <v>172</v>
      </c>
      <c r="G33" s="151">
        <v>582267</v>
      </c>
      <c r="H33" s="152">
        <f>Muertes!F34</f>
        <v>67.368039004216101</v>
      </c>
      <c r="I33" s="153">
        <f>Egresos!J34+Egresos!K34+Egresos!L34</f>
        <v>166.48486609767366</v>
      </c>
      <c r="J33" s="154">
        <f>Consultas!G34+Consultas!H34+Consultas!I34</f>
        <v>11898.229438190967</v>
      </c>
      <c r="K33" s="152">
        <f t="shared" si="0"/>
        <v>11.569956567041599</v>
      </c>
      <c r="L33" s="153">
        <f t="shared" si="0"/>
        <v>28.5925299042662</v>
      </c>
      <c r="M33" s="153">
        <f t="shared" si="0"/>
        <v>2043.4318685742053</v>
      </c>
      <c r="N33" s="155">
        <f>'$ Egresos'!M34+'$ Egresos'!N34+'$ Consultas'!G34</f>
        <v>9722077.486832954</v>
      </c>
      <c r="O33" s="156">
        <f>'$ Muertes'!AB34+'$ Egresos'!O34+'$ Consultas'!H34</f>
        <v>45313627.455517299</v>
      </c>
      <c r="P33" s="156">
        <f t="shared" si="1"/>
        <v>55035704.942350253</v>
      </c>
    </row>
    <row r="34" spans="1:16">
      <c r="A34" s="134">
        <v>32</v>
      </c>
      <c r="B34" s="50" t="s">
        <v>40</v>
      </c>
      <c r="C34" s="111">
        <v>48.009590000000003</v>
      </c>
      <c r="D34" s="136" t="s">
        <v>119</v>
      </c>
      <c r="E34" s="136" t="s">
        <v>186</v>
      </c>
      <c r="F34" s="137" t="s">
        <v>170</v>
      </c>
      <c r="G34" s="138">
        <v>529440</v>
      </c>
      <c r="H34" s="139">
        <f>Muertes!F35</f>
        <v>58.14203876069098</v>
      </c>
      <c r="I34" s="140">
        <f>Egresos!J35+Egresos!K35+Egresos!L35</f>
        <v>74.297245828349389</v>
      </c>
      <c r="J34" s="141">
        <f>Consultas!G35+Consultas!H35+Consultas!I35</f>
        <v>6780.5742677490271</v>
      </c>
      <c r="K34" s="139">
        <f t="shared" si="0"/>
        <v>10.981799403273454</v>
      </c>
      <c r="L34" s="140">
        <f t="shared" si="0"/>
        <v>14.033175775980165</v>
      </c>
      <c r="M34" s="140">
        <f t="shared" si="0"/>
        <v>1280.7068350991665</v>
      </c>
      <c r="N34" s="142">
        <f>'$ Egresos'!M35+'$ Egresos'!N35+'$ Consultas'!G35</f>
        <v>5092195.70537786</v>
      </c>
      <c r="O34" s="143">
        <f>'$ Muertes'!AB35+'$ Egresos'!O35+'$ Consultas'!H35</f>
        <v>38481794.788337</v>
      </c>
      <c r="P34" s="143">
        <f t="shared" si="1"/>
        <v>43573990.493714862</v>
      </c>
    </row>
    <row r="35" spans="1:16">
      <c r="A35" s="147">
        <v>33</v>
      </c>
      <c r="B35" s="53" t="s">
        <v>41</v>
      </c>
      <c r="C35" s="112">
        <v>53.030515000000001</v>
      </c>
      <c r="D35" s="149" t="s">
        <v>120</v>
      </c>
      <c r="E35" s="149" t="s">
        <v>190</v>
      </c>
      <c r="F35" s="150" t="s">
        <v>120</v>
      </c>
      <c r="G35" s="151">
        <v>513518</v>
      </c>
      <c r="H35" s="152">
        <f>Muertes!F36</f>
        <v>93.37025961678296</v>
      </c>
      <c r="I35" s="153">
        <f>Egresos!J36+Egresos!K36+Egresos!L36</f>
        <v>69.064604025194456</v>
      </c>
      <c r="J35" s="154">
        <f>Consultas!G36+Consultas!H36+Consultas!I36</f>
        <v>5314.6307654221782</v>
      </c>
      <c r="K35" s="152">
        <f t="shared" si="0"/>
        <v>18.182470646945767</v>
      </c>
      <c r="L35" s="153">
        <f t="shared" si="0"/>
        <v>13.449305384659244</v>
      </c>
      <c r="M35" s="153">
        <f t="shared" si="0"/>
        <v>1034.9453700595068</v>
      </c>
      <c r="N35" s="155">
        <f>'$ Egresos'!M36+'$ Egresos'!N36+'$ Consultas'!G36</f>
        <v>4260528.4414048931</v>
      </c>
      <c r="O35" s="156">
        <f>'$ Muertes'!AB36+'$ Egresos'!O36+'$ Consultas'!H36</f>
        <v>60844911.605854139</v>
      </c>
      <c r="P35" s="156">
        <f t="shared" si="1"/>
        <v>65105440.047259033</v>
      </c>
    </row>
    <row r="36" spans="1:16">
      <c r="A36" s="134">
        <v>34</v>
      </c>
      <c r="B36" s="50" t="s">
        <v>42</v>
      </c>
      <c r="C36" s="180">
        <v>53.030515000000001</v>
      </c>
      <c r="D36" s="136" t="s">
        <v>120</v>
      </c>
      <c r="E36" s="136" t="s">
        <v>190</v>
      </c>
      <c r="F36" s="137" t="s">
        <v>120</v>
      </c>
      <c r="G36" s="138">
        <v>512196</v>
      </c>
      <c r="H36" s="139">
        <f>Muertes!F37</f>
        <v>60.889771468742289</v>
      </c>
      <c r="I36" s="140">
        <f>Egresos!J37+Egresos!K37+Egresos!L37</f>
        <v>64.143476780636632</v>
      </c>
      <c r="J36" s="141">
        <f>Consultas!G37+Consultas!H37+Consultas!I37</f>
        <v>9501.9593232080933</v>
      </c>
      <c r="K36" s="139">
        <f t="shared" si="0"/>
        <v>11.887982621641383</v>
      </c>
      <c r="L36" s="140">
        <f t="shared" si="0"/>
        <v>12.523228760208326</v>
      </c>
      <c r="M36" s="140">
        <f t="shared" si="0"/>
        <v>1855.1412590508505</v>
      </c>
      <c r="N36" s="142">
        <f>'$ Egresos'!M37+'$ Egresos'!N37+'$ Consultas'!G37</f>
        <v>6243111.8911023103</v>
      </c>
      <c r="O36" s="143">
        <f>'$ Muertes'!AB37+'$ Egresos'!O37+'$ Consultas'!H37</f>
        <v>40683520.836832099</v>
      </c>
      <c r="P36" s="143">
        <f t="shared" si="1"/>
        <v>46926632.727934405</v>
      </c>
    </row>
    <row r="37" spans="1:16" s="172" customFormat="1">
      <c r="A37" s="157"/>
      <c r="B37" s="157" t="s">
        <v>177</v>
      </c>
      <c r="C37" s="158">
        <f>AVERAGE(C3,C4,C5,C6,C7,C9,C8,C15,C17,C21,C32,C34)</f>
        <v>59.548402500000002</v>
      </c>
      <c r="D37" s="158"/>
      <c r="E37" s="158" t="s">
        <v>189</v>
      </c>
      <c r="F37" s="159"/>
      <c r="G37" s="160"/>
      <c r="H37" s="161">
        <f>SUM(H3:H36)</f>
        <v>7646.0966143516798</v>
      </c>
      <c r="I37" s="162">
        <f>SUM(I3:I36)</f>
        <v>10054.994233035088</v>
      </c>
      <c r="J37" s="163">
        <f>SUM(J3:J36)</f>
        <v>818679.465168986</v>
      </c>
      <c r="K37" s="164">
        <f>AVERAGE(K3:K36)</f>
        <v>13.433612680054251</v>
      </c>
      <c r="L37" s="165">
        <f>AVERAGE(L3:L36)</f>
        <v>17.919813179701624</v>
      </c>
      <c r="M37" s="165">
        <f>AVERAGE(M3:M36)</f>
        <v>1531.1720415729744</v>
      </c>
      <c r="N37" s="166">
        <f>SUM(N3:N36)</f>
        <v>641627377.4358393</v>
      </c>
      <c r="O37" s="167">
        <f>SUM(O3:O36)</f>
        <v>5048969741.5861626</v>
      </c>
      <c r="P37" s="167">
        <f>SUM(P3:P36)</f>
        <v>5690597119.0220013</v>
      </c>
    </row>
    <row r="38" spans="1:16">
      <c r="A38" s="173"/>
      <c r="C38" s="191" t="s">
        <v>192</v>
      </c>
      <c r="K38" s="208" t="s">
        <v>178</v>
      </c>
      <c r="L38" s="209"/>
      <c r="M38" s="210"/>
    </row>
    <row r="39" spans="1:16">
      <c r="B39" s="177"/>
    </row>
    <row r="40" spans="1:16">
      <c r="B40" s="177"/>
    </row>
    <row r="41" spans="1:16">
      <c r="B41" s="177"/>
      <c r="F41" s="178"/>
    </row>
    <row r="42" spans="1:16">
      <c r="F42" s="178"/>
    </row>
  </sheetData>
  <mergeCells count="11">
    <mergeCell ref="A1:A2"/>
    <mergeCell ref="B1:B2"/>
    <mergeCell ref="C1:C2"/>
    <mergeCell ref="D1:D2"/>
    <mergeCell ref="F1:F2"/>
    <mergeCell ref="H1:J1"/>
    <mergeCell ref="K1:M1"/>
    <mergeCell ref="N1:P1"/>
    <mergeCell ref="K38:M38"/>
    <mergeCell ref="E1:E2"/>
    <mergeCell ref="G1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zoomScale="125" zoomScaleNormal="125" zoomScalePageLayoutView="125" workbookViewId="0">
      <pane xSplit="2" ySplit="3" topLeftCell="C5" activePane="bottomRight" state="frozen"/>
      <selection pane="topRight" activeCell="C1" sqref="C1"/>
      <selection pane="bottomLeft" activeCell="A2" sqref="A2"/>
      <selection pane="bottomRight" activeCell="C28" sqref="C28"/>
    </sheetView>
  </sheetViews>
  <sheetFormatPr baseColWidth="10" defaultRowHeight="15" x14ac:dyDescent="0"/>
  <cols>
    <col min="2" max="2" width="15.1640625" customWidth="1"/>
    <col min="3" max="3" width="21.1640625" bestFit="1" customWidth="1"/>
    <col min="4" max="4" width="18.1640625" customWidth="1"/>
    <col min="5" max="6" width="19.5" customWidth="1"/>
    <col min="7" max="7" width="19.33203125" customWidth="1"/>
    <col min="8" max="8" width="18.1640625" customWidth="1"/>
    <col min="9" max="9" width="12.5" customWidth="1"/>
    <col min="10" max="10" width="13.83203125" customWidth="1"/>
  </cols>
  <sheetData>
    <row r="1" spans="1:11">
      <c r="A1" s="252" t="s">
        <v>43</v>
      </c>
      <c r="B1" s="192"/>
      <c r="C1" s="193" t="s">
        <v>128</v>
      </c>
      <c r="D1" s="194"/>
      <c r="E1" s="194"/>
      <c r="F1" s="194"/>
      <c r="G1" s="196" t="s">
        <v>129</v>
      </c>
      <c r="H1" s="197"/>
      <c r="I1" s="197"/>
      <c r="J1" s="197"/>
    </row>
    <row r="2" spans="1:11">
      <c r="A2" s="253" t="s">
        <v>78</v>
      </c>
      <c r="B2" s="257">
        <f>Supuestos!E4</f>
        <v>20</v>
      </c>
      <c r="C2" s="195"/>
      <c r="D2" s="195"/>
      <c r="E2" s="195"/>
      <c r="F2" s="195"/>
      <c r="G2" s="198"/>
      <c r="H2" s="199"/>
      <c r="I2" s="199"/>
      <c r="J2" s="199"/>
    </row>
    <row r="3" spans="1:11" s="1" customFormat="1" ht="41" customHeight="1">
      <c r="A3" s="86" t="s">
        <v>0</v>
      </c>
      <c r="B3" s="71" t="s">
        <v>1</v>
      </c>
      <c r="C3" s="72" t="s">
        <v>98</v>
      </c>
      <c r="D3" s="72" t="s">
        <v>99</v>
      </c>
      <c r="E3" s="72" t="s">
        <v>100</v>
      </c>
      <c r="F3" s="72" t="s">
        <v>101</v>
      </c>
      <c r="G3" s="116" t="s">
        <v>102</v>
      </c>
      <c r="H3" s="91" t="s">
        <v>103</v>
      </c>
      <c r="I3" s="91" t="s">
        <v>104</v>
      </c>
      <c r="J3" s="117" t="s">
        <v>105</v>
      </c>
    </row>
    <row r="4" spans="1:11">
      <c r="A4" s="64">
        <v>1</v>
      </c>
      <c r="B4" s="65" t="s">
        <v>10</v>
      </c>
      <c r="C4" s="68">
        <f>'$ Muertes'!O4</f>
        <v>1105716505.5901463</v>
      </c>
      <c r="D4" s="68">
        <f>'$ Egresos'!$I4</f>
        <v>99096240.679050669</v>
      </c>
      <c r="E4" s="68">
        <f>'$ Consultas'!$I4</f>
        <v>156685572.38307285</v>
      </c>
      <c r="F4" s="68">
        <f>C4+D4+E4</f>
        <v>1361498318.6522698</v>
      </c>
      <c r="G4" s="103">
        <f>'$ Muertes'!$AB4</f>
        <v>1671306215.8553793</v>
      </c>
      <c r="H4" s="68">
        <f>'$ Egresos'!$P4</f>
        <v>73196976.997823879</v>
      </c>
      <c r="I4" s="68">
        <f>'$ Consultas'!$G4</f>
        <v>118275357.32952434</v>
      </c>
      <c r="J4" s="104">
        <f>G4+H4+I4</f>
        <v>1862778550.1827276</v>
      </c>
    </row>
    <row r="5" spans="1:11">
      <c r="A5" s="43">
        <v>2</v>
      </c>
      <c r="B5" s="44" t="s">
        <v>11</v>
      </c>
      <c r="C5" s="7">
        <f>'$ Muertes'!O5</f>
        <v>159578712.35633463</v>
      </c>
      <c r="D5" s="7">
        <f>'$ Egresos'!$I5</f>
        <v>19853269.611666247</v>
      </c>
      <c r="E5" s="7">
        <f>'$ Consultas'!$I5</f>
        <v>26828998.827979084</v>
      </c>
      <c r="F5" s="7">
        <f t="shared" ref="F5:F37" si="0">C5+D5+E5</f>
        <v>206260980.79597998</v>
      </c>
      <c r="G5" s="38">
        <f>'$ Muertes'!$AB5</f>
        <v>241538255.47746778</v>
      </c>
      <c r="H5" s="7">
        <f>'$ Egresos'!$P5</f>
        <v>14563151.702259632</v>
      </c>
      <c r="I5" s="7">
        <f>'$ Consultas'!$G5</f>
        <v>20252084.317084361</v>
      </c>
      <c r="J5" s="34">
        <f t="shared" ref="J5:J37" si="1">G5+H5+I5</f>
        <v>276353491.49681175</v>
      </c>
    </row>
    <row r="6" spans="1:11">
      <c r="A6" s="39">
        <v>3</v>
      </c>
      <c r="B6" s="40" t="s">
        <v>12</v>
      </c>
      <c r="C6" s="42">
        <f>'$ Muertes'!O6</f>
        <v>346961270.70406318</v>
      </c>
      <c r="D6" s="42">
        <f>'$ Egresos'!$I6</f>
        <v>41755961.691255048</v>
      </c>
      <c r="E6" s="42">
        <f>'$ Consultas'!$I6</f>
        <v>72034769.843327254</v>
      </c>
      <c r="F6" s="42">
        <f t="shared" si="0"/>
        <v>460752002.23864543</v>
      </c>
      <c r="G6" s="99">
        <f>'$ Muertes'!$AB6</f>
        <v>522628603.44933897</v>
      </c>
      <c r="H6" s="42">
        <f>'$ Egresos'!$P6</f>
        <v>29908837.818606734</v>
      </c>
      <c r="I6" s="42">
        <f>'$ Consultas'!$G6</f>
        <v>54376022.079043746</v>
      </c>
      <c r="J6" s="100">
        <f t="shared" si="1"/>
        <v>606913463.34698951</v>
      </c>
    </row>
    <row r="7" spans="1:11">
      <c r="A7" s="43">
        <v>4</v>
      </c>
      <c r="B7" s="46" t="s">
        <v>13</v>
      </c>
      <c r="C7" s="7">
        <f>'$ Muertes'!O7</f>
        <v>30729237.860081322</v>
      </c>
      <c r="D7" s="7">
        <f>'$ Egresos'!$I7</f>
        <v>1955544.0708011982</v>
      </c>
      <c r="E7" s="7">
        <f>'$ Consultas'!$I7</f>
        <v>4476191.7860753518</v>
      </c>
      <c r="F7" s="7">
        <f t="shared" si="0"/>
        <v>37160973.716957875</v>
      </c>
      <c r="G7" s="38">
        <f>'$ Muertes'!$AB7</f>
        <v>46619181.798062973</v>
      </c>
      <c r="H7" s="7">
        <f>'$ Egresos'!$P7</f>
        <v>1390664.4885160781</v>
      </c>
      <c r="I7" s="7">
        <f>'$ Consultas'!$G7</f>
        <v>3378889.1658715284</v>
      </c>
      <c r="J7" s="34">
        <f t="shared" si="1"/>
        <v>51388735.452450581</v>
      </c>
      <c r="K7" s="9"/>
    </row>
    <row r="8" spans="1:11">
      <c r="A8" s="39">
        <v>5</v>
      </c>
      <c r="B8" s="40" t="s">
        <v>14</v>
      </c>
      <c r="C8" s="42">
        <f>'$ Muertes'!O8</f>
        <v>108413617.07366969</v>
      </c>
      <c r="D8" s="42">
        <f>'$ Egresos'!$I8</f>
        <v>4650099.6059662774</v>
      </c>
      <c r="E8" s="42">
        <f>'$ Consultas'!$I8</f>
        <v>17267654.348505456</v>
      </c>
      <c r="F8" s="42">
        <f t="shared" si="0"/>
        <v>130331371.02814142</v>
      </c>
      <c r="G8" s="99">
        <f>'$ Muertes'!$AB8</f>
        <v>163684977.77371722</v>
      </c>
      <c r="H8" s="42">
        <f>'$ Egresos'!$P8</f>
        <v>3312155.581966246</v>
      </c>
      <c r="I8" s="42">
        <f>'$ Consultas'!$G8</f>
        <v>13034626.974581847</v>
      </c>
      <c r="J8" s="100">
        <f t="shared" si="1"/>
        <v>180031760.33026531</v>
      </c>
    </row>
    <row r="9" spans="1:11">
      <c r="A9" s="43">
        <v>6</v>
      </c>
      <c r="B9" s="46" t="s">
        <v>15</v>
      </c>
      <c r="C9" s="7">
        <f>'$ Muertes'!O9</f>
        <v>113182944.23321594</v>
      </c>
      <c r="D9" s="7">
        <f>'$ Egresos'!$I9</f>
        <v>13211759.726498533</v>
      </c>
      <c r="E9" s="7">
        <f>'$ Consultas'!$I9</f>
        <v>15424475.854940467</v>
      </c>
      <c r="F9" s="7">
        <f t="shared" si="0"/>
        <v>141819179.81465495</v>
      </c>
      <c r="G9" s="38">
        <f>'$ Muertes'!$AB9</f>
        <v>170618469.89600614</v>
      </c>
      <c r="H9" s="7">
        <f>'$ Egresos'!$P9</f>
        <v>9660901.7705928329</v>
      </c>
      <c r="I9" s="7">
        <f>'$ Consultas'!$G9</f>
        <v>11643288.948796615</v>
      </c>
      <c r="J9" s="34">
        <f t="shared" si="1"/>
        <v>191922660.61539561</v>
      </c>
    </row>
    <row r="10" spans="1:11">
      <c r="A10" s="39">
        <v>7</v>
      </c>
      <c r="B10" s="47" t="s">
        <v>16</v>
      </c>
      <c r="C10" s="42">
        <f>'$ Muertes'!O10</f>
        <v>68125539.879668355</v>
      </c>
      <c r="D10" s="42">
        <f>'$ Egresos'!$I10</f>
        <v>7772969.7776442533</v>
      </c>
      <c r="E10" s="42">
        <f>'$ Consultas'!$I10</f>
        <v>14254670.184213461</v>
      </c>
      <c r="F10" s="42">
        <f t="shared" si="0"/>
        <v>90153179.841526061</v>
      </c>
      <c r="G10" s="99">
        <f>'$ Muertes'!$AB10</f>
        <v>102994102.50523365</v>
      </c>
      <c r="H10" s="42">
        <f>'$ Egresos'!$P10</f>
        <v>5427550.7539935289</v>
      </c>
      <c r="I10" s="42">
        <f>'$ Consultas'!$G10</f>
        <v>10760251.783300146</v>
      </c>
      <c r="J10" s="100">
        <f t="shared" si="1"/>
        <v>119181905.04252732</v>
      </c>
    </row>
    <row r="11" spans="1:11">
      <c r="A11" s="43">
        <v>8</v>
      </c>
      <c r="B11" s="46" t="s">
        <v>17</v>
      </c>
      <c r="C11" s="7">
        <f>'$ Muertes'!O11</f>
        <v>70789086.138290271</v>
      </c>
      <c r="D11" s="7">
        <f>'$ Egresos'!$I11</f>
        <v>9337820.9013312031</v>
      </c>
      <c r="E11" s="7">
        <f>'$ Consultas'!$I11</f>
        <v>13758392.583654985</v>
      </c>
      <c r="F11" s="7">
        <f t="shared" si="0"/>
        <v>93885299.623276457</v>
      </c>
      <c r="G11" s="38">
        <f>'$ Muertes'!$AB11</f>
        <v>106962681.52564423</v>
      </c>
      <c r="H11" s="7">
        <f>'$ Egresos'!$P11</f>
        <v>6658766.3786290688</v>
      </c>
      <c r="I11" s="7">
        <f>'$ Consultas'!$G11</f>
        <v>10385632.667781416</v>
      </c>
      <c r="J11" s="34">
        <f t="shared" si="1"/>
        <v>124007080.57205471</v>
      </c>
    </row>
    <row r="12" spans="1:11">
      <c r="A12" s="39">
        <v>9</v>
      </c>
      <c r="B12" s="47" t="s">
        <v>181</v>
      </c>
      <c r="C12" s="42">
        <f>'$ Muertes'!O12</f>
        <v>63511471.317757286</v>
      </c>
      <c r="D12" s="42">
        <f>'$ Egresos'!$I12</f>
        <v>10910874.430196248</v>
      </c>
      <c r="E12" s="42">
        <f>'$ Consultas'!$I12</f>
        <v>15870556.744276533</v>
      </c>
      <c r="F12" s="42">
        <f t="shared" si="0"/>
        <v>90292902.492230073</v>
      </c>
      <c r="G12" s="99">
        <f>'$ Muertes'!$AB12</f>
        <v>95966167.249499053</v>
      </c>
      <c r="H12" s="42">
        <f>'$ Egresos'!$P12</f>
        <v>7674028.6760580316</v>
      </c>
      <c r="I12" s="42">
        <f>'$ Consultas'!$G12</f>
        <v>11980016.675425485</v>
      </c>
      <c r="J12" s="100">
        <f t="shared" si="1"/>
        <v>115620212.60098256</v>
      </c>
    </row>
    <row r="13" spans="1:11">
      <c r="A13" s="43">
        <v>10</v>
      </c>
      <c r="B13" s="46" t="s">
        <v>18</v>
      </c>
      <c r="C13" s="7">
        <f>'$ Muertes'!O13</f>
        <v>50682501.847432047</v>
      </c>
      <c r="D13" s="7">
        <f>'$ Egresos'!$I13</f>
        <v>3151085.0265618991</v>
      </c>
      <c r="E13" s="7">
        <f>'$ Consultas'!$I13</f>
        <v>11481829.090869747</v>
      </c>
      <c r="F13" s="7">
        <f t="shared" si="0"/>
        <v>65315415.964863695</v>
      </c>
      <c r="G13" s="38">
        <f>'$ Muertes'!$AB13</f>
        <v>76581526.89581649</v>
      </c>
      <c r="H13" s="7">
        <f>'$ Egresos'!$P13</f>
        <v>2252566.5913323481</v>
      </c>
      <c r="I13" s="7">
        <f>'$ Consultas'!$G13</f>
        <v>8667150.5095504075</v>
      </c>
      <c r="J13" s="34">
        <f t="shared" si="1"/>
        <v>87501243.996699244</v>
      </c>
      <c r="K13" s="9"/>
    </row>
    <row r="14" spans="1:11">
      <c r="A14" s="39">
        <v>11</v>
      </c>
      <c r="B14" s="47" t="s">
        <v>19</v>
      </c>
      <c r="C14" s="42">
        <f>'$ Muertes'!O14</f>
        <v>51017818.571245</v>
      </c>
      <c r="D14" s="42">
        <f>'$ Egresos'!$I14</f>
        <v>5932666.1729179854</v>
      </c>
      <c r="E14" s="42">
        <f>'$ Consultas'!$I14</f>
        <v>9827957.92603557</v>
      </c>
      <c r="F14" s="42">
        <f t="shared" si="0"/>
        <v>66778442.670198552</v>
      </c>
      <c r="G14" s="99">
        <f>'$ Muertes'!$AB14</f>
        <v>77088192.229359031</v>
      </c>
      <c r="H14" s="42">
        <f>'$ Egresos'!$P14</f>
        <v>4090609.0356637198</v>
      </c>
      <c r="I14" s="42">
        <f>'$ Consultas'!$G14</f>
        <v>7418712.6347503187</v>
      </c>
      <c r="J14" s="100">
        <f t="shared" si="1"/>
        <v>88597513.899773076</v>
      </c>
    </row>
    <row r="15" spans="1:11">
      <c r="A15" s="43">
        <v>12</v>
      </c>
      <c r="B15" s="50" t="s">
        <v>20</v>
      </c>
      <c r="C15" s="7">
        <f>'$ Muertes'!O15</f>
        <v>63765107.648719102</v>
      </c>
      <c r="D15" s="7">
        <f>'$ Egresos'!$I15</f>
        <v>5889517.4969195612</v>
      </c>
      <c r="E15" s="7">
        <f>'$ Consultas'!$I15</f>
        <v>13089625.933053114</v>
      </c>
      <c r="F15" s="7">
        <f t="shared" si="0"/>
        <v>82744251.078691781</v>
      </c>
      <c r="G15" s="38">
        <f>'$ Muertes'!$AB15</f>
        <v>96341433.949786916</v>
      </c>
      <c r="H15" s="7">
        <f>'$ Egresos'!$P15</f>
        <v>4265863.1831961032</v>
      </c>
      <c r="I15" s="7">
        <f>'$ Consultas'!$G15</f>
        <v>9880808.8134406917</v>
      </c>
      <c r="J15" s="34">
        <f t="shared" si="1"/>
        <v>110488105.94642371</v>
      </c>
    </row>
    <row r="16" spans="1:11">
      <c r="A16" s="39">
        <v>13</v>
      </c>
      <c r="B16" s="47" t="s">
        <v>21</v>
      </c>
      <c r="C16" s="42">
        <f>'$ Muertes'!O16</f>
        <v>181769907.70475212</v>
      </c>
      <c r="D16" s="42">
        <f>'$ Egresos'!$I16</f>
        <v>16293582.45803106</v>
      </c>
      <c r="E16" s="42">
        <f>'$ Consultas'!$I16</f>
        <v>19048004.340872496</v>
      </c>
      <c r="F16" s="42">
        <f t="shared" si="0"/>
        <v>217111494.50365567</v>
      </c>
      <c r="G16" s="99">
        <f>'$ Muertes'!$AB16</f>
        <v>271119719.73544818</v>
      </c>
      <c r="H16" s="42">
        <f>'$ Egresos'!$P16</f>
        <v>12221438.855689552</v>
      </c>
      <c r="I16" s="42">
        <f>'$ Consultas'!$G16</f>
        <v>14378538.403797623</v>
      </c>
      <c r="J16" s="100">
        <f t="shared" si="1"/>
        <v>297719696.99493533</v>
      </c>
    </row>
    <row r="17" spans="1:10">
      <c r="A17" s="43">
        <v>14</v>
      </c>
      <c r="B17" s="46" t="s">
        <v>22</v>
      </c>
      <c r="C17" s="7">
        <f>'$ Muertes'!O17</f>
        <v>45021801.065514855</v>
      </c>
      <c r="D17" s="7">
        <f>'$ Egresos'!$I17</f>
        <v>5644961.5480608894</v>
      </c>
      <c r="E17" s="7">
        <f>'$ Consultas'!$I17</f>
        <v>14131204.092962842</v>
      </c>
      <c r="F17" s="7">
        <f t="shared" si="0"/>
        <v>64797966.706538588</v>
      </c>
      <c r="G17" s="38">
        <f>'$ Muertes'!$AB17</f>
        <v>68022544.516803205</v>
      </c>
      <c r="H17" s="7">
        <f>'$ Egresos'!$P17</f>
        <v>4165666.8278505513</v>
      </c>
      <c r="I17" s="7">
        <f>'$ Consultas'!$G17</f>
        <v>10667052.416959994</v>
      </c>
      <c r="J17" s="34">
        <f t="shared" si="1"/>
        <v>82855263.761613756</v>
      </c>
    </row>
    <row r="18" spans="1:10">
      <c r="A18" s="39">
        <v>15</v>
      </c>
      <c r="B18" s="47" t="s">
        <v>23</v>
      </c>
      <c r="C18" s="42">
        <f>'$ Muertes'!O18</f>
        <v>87083608.121368453</v>
      </c>
      <c r="D18" s="42">
        <f>'$ Egresos'!$I18</f>
        <v>6008954.2019220702</v>
      </c>
      <c r="E18" s="42">
        <f>'$ Consultas'!$I18</f>
        <v>13938450.834978597</v>
      </c>
      <c r="F18" s="42">
        <f t="shared" si="0"/>
        <v>107031013.15826912</v>
      </c>
      <c r="G18" s="99">
        <f>'$ Muertes'!$AB18</f>
        <v>131182901.77306841</v>
      </c>
      <c r="H18" s="42">
        <f>'$ Egresos'!$P18</f>
        <v>4321512.0087743867</v>
      </c>
      <c r="I18" s="42">
        <f>'$ Consultas'!$G18</f>
        <v>10521551.078720765</v>
      </c>
      <c r="J18" s="100">
        <f t="shared" si="1"/>
        <v>146025964.86056358</v>
      </c>
    </row>
    <row r="19" spans="1:10">
      <c r="A19" s="43">
        <v>16</v>
      </c>
      <c r="B19" s="46" t="s">
        <v>24</v>
      </c>
      <c r="C19" s="7">
        <f>'$ Muertes'!O19</f>
        <v>46258733.082453594</v>
      </c>
      <c r="D19" s="7">
        <f>'$ Egresos'!$I19</f>
        <v>2227122.8651626282</v>
      </c>
      <c r="E19" s="7">
        <f>'$ Consultas'!$I19</f>
        <v>8022416.1280610329</v>
      </c>
      <c r="F19" s="7">
        <f t="shared" si="0"/>
        <v>56508272.075677253</v>
      </c>
      <c r="G19" s="38">
        <f>'$ Muertes'!$AB19</f>
        <v>69891400.519787997</v>
      </c>
      <c r="H19" s="7">
        <f>'$ Egresos'!$P19</f>
        <v>1636216.0679723388</v>
      </c>
      <c r="I19" s="7">
        <f>'$ Consultas'!$G19</f>
        <v>6055784.9696125882</v>
      </c>
      <c r="J19" s="34">
        <f t="shared" si="1"/>
        <v>77583401.557372913</v>
      </c>
    </row>
    <row r="20" spans="1:10">
      <c r="A20" s="39">
        <v>17</v>
      </c>
      <c r="B20" s="47" t="s">
        <v>25</v>
      </c>
      <c r="C20" s="42">
        <f>'$ Muertes'!O20</f>
        <v>51976388.221976504</v>
      </c>
      <c r="D20" s="42">
        <f>'$ Egresos'!$I20</f>
        <v>5712092.5096830986</v>
      </c>
      <c r="E20" s="42">
        <f>'$ Consultas'!$I20</f>
        <v>8126219.5693115219</v>
      </c>
      <c r="F20" s="42">
        <f t="shared" si="0"/>
        <v>65814700.300971128</v>
      </c>
      <c r="G20" s="99">
        <f>'$ Muertes'!$AB20</f>
        <v>78530092.043789059</v>
      </c>
      <c r="H20" s="42">
        <f>'$ Egresos'!$P20</f>
        <v>4131358.6242357544</v>
      </c>
      <c r="I20" s="42">
        <f>'$ Consultas'!$G20</f>
        <v>6134141.8273577262</v>
      </c>
      <c r="J20" s="100">
        <f t="shared" si="1"/>
        <v>88795592.495382532</v>
      </c>
    </row>
    <row r="21" spans="1:10">
      <c r="A21" s="43">
        <v>18</v>
      </c>
      <c r="B21" s="51" t="s">
        <v>26</v>
      </c>
      <c r="C21" s="7">
        <f>'$ Muertes'!O21</f>
        <v>33586490.786469035</v>
      </c>
      <c r="D21" s="7">
        <f>'$ Egresos'!$I21</f>
        <v>6763288.5842413958</v>
      </c>
      <c r="E21" s="7">
        <f>'$ Consultas'!$I21</f>
        <v>11007152.66162405</v>
      </c>
      <c r="F21" s="7">
        <f t="shared" si="0"/>
        <v>51356932.032334484</v>
      </c>
      <c r="G21" s="38">
        <f>'$ Muertes'!$AB21</f>
        <v>50745161.468801059</v>
      </c>
      <c r="H21" s="7">
        <f>'$ Egresos'!$P21</f>
        <v>4966132.0905929683</v>
      </c>
      <c r="I21" s="7">
        <f>'$ Consultas'!$G21</f>
        <v>8308837.210941921</v>
      </c>
      <c r="J21" s="34">
        <f t="shared" si="1"/>
        <v>64020130.770335943</v>
      </c>
    </row>
    <row r="22" spans="1:10">
      <c r="A22" s="39">
        <v>19</v>
      </c>
      <c r="B22" s="47" t="s">
        <v>27</v>
      </c>
      <c r="C22" s="42">
        <f>'$ Muertes'!O22</f>
        <v>38513370.784147523</v>
      </c>
      <c r="D22" s="42">
        <f>'$ Egresos'!$I22</f>
        <v>4350039.4129159776</v>
      </c>
      <c r="E22" s="42">
        <f>'$ Consultas'!$I22</f>
        <v>6405125.7559633981</v>
      </c>
      <c r="F22" s="42">
        <f t="shared" si="0"/>
        <v>49268535.953026898</v>
      </c>
      <c r="G22" s="99">
        <f>'$ Muertes'!$AB22</f>
        <v>58275492.041391857</v>
      </c>
      <c r="H22" s="42">
        <f>'$ Egresos'!$P22</f>
        <v>3090698.0331513085</v>
      </c>
      <c r="I22" s="42">
        <f>'$ Consultas'!$G22</f>
        <v>4834960.3987466609</v>
      </c>
      <c r="J22" s="100">
        <f t="shared" si="1"/>
        <v>66201150.473289825</v>
      </c>
    </row>
    <row r="23" spans="1:10">
      <c r="A23" s="43">
        <v>20</v>
      </c>
      <c r="B23" s="46" t="s">
        <v>28</v>
      </c>
      <c r="C23" s="7">
        <f>'$ Muertes'!O23</f>
        <v>43393594.635054693</v>
      </c>
      <c r="D23" s="7">
        <f>'$ Egresos'!$I23</f>
        <v>2895519.5204275865</v>
      </c>
      <c r="E23" s="7">
        <f>'$ Consultas'!$I23</f>
        <v>7387552.0494846357</v>
      </c>
      <c r="F23" s="7">
        <f t="shared" si="0"/>
        <v>53676666.20496691</v>
      </c>
      <c r="G23" s="38">
        <f>'$ Muertes'!$AB23</f>
        <v>65562519.778180398</v>
      </c>
      <c r="H23" s="7">
        <f>'$ Egresos'!$P23</f>
        <v>2148372.6469138814</v>
      </c>
      <c r="I23" s="7">
        <f>'$ Consultas'!$G23</f>
        <v>5576552.7428845158</v>
      </c>
      <c r="J23" s="34">
        <f t="shared" si="1"/>
        <v>73287445.167978793</v>
      </c>
    </row>
    <row r="24" spans="1:10">
      <c r="A24" s="39">
        <v>21</v>
      </c>
      <c r="B24" s="47" t="s">
        <v>29</v>
      </c>
      <c r="C24" s="42">
        <f>'$ Muertes'!O24</f>
        <v>41071191.664475858</v>
      </c>
      <c r="D24" s="42">
        <f>'$ Egresos'!$I24</f>
        <v>7265499.554424122</v>
      </c>
      <c r="E24" s="42">
        <f>'$ Consultas'!$I24</f>
        <v>10705438.407026302</v>
      </c>
      <c r="F24" s="42">
        <f t="shared" si="0"/>
        <v>59042129.625926286</v>
      </c>
      <c r="G24" s="99">
        <f>'$ Muertes'!$AB24</f>
        <v>62053647.282780387</v>
      </c>
      <c r="H24" s="42">
        <f>'$ Egresos'!$P24</f>
        <v>5182115.3097061608</v>
      </c>
      <c r="I24" s="42">
        <f>'$ Consultas'!$G24</f>
        <v>8081085.7930467594</v>
      </c>
      <c r="J24" s="100">
        <f t="shared" si="1"/>
        <v>75316848.385533303</v>
      </c>
    </row>
    <row r="25" spans="1:10">
      <c r="A25" s="43">
        <v>22</v>
      </c>
      <c r="B25" s="50" t="s">
        <v>30</v>
      </c>
      <c r="C25" s="7">
        <f>'$ Muertes'!O25</f>
        <v>57479473.521826379</v>
      </c>
      <c r="D25" s="7">
        <f>'$ Egresos'!$I25</f>
        <v>3426792.5996086239</v>
      </c>
      <c r="E25" s="7">
        <f>'$ Consultas'!$I25</f>
        <v>5619835.1097579012</v>
      </c>
      <c r="F25" s="7">
        <f t="shared" si="0"/>
        <v>66526101.231192902</v>
      </c>
      <c r="G25" s="38">
        <f>'$ Muertes'!$AB25</f>
        <v>86844594.261149943</v>
      </c>
      <c r="H25" s="7">
        <f>'$ Egresos'!$P25</f>
        <v>2579774.9639880816</v>
      </c>
      <c r="I25" s="7">
        <f>'$ Consultas'!$G25</f>
        <v>4242177.474480927</v>
      </c>
      <c r="J25" s="34">
        <f t="shared" si="1"/>
        <v>93666546.69961895</v>
      </c>
    </row>
    <row r="26" spans="1:10">
      <c r="A26" s="39">
        <v>23</v>
      </c>
      <c r="B26" s="52" t="s">
        <v>31</v>
      </c>
      <c r="C26" s="42">
        <f>'$ Muertes'!O26</f>
        <v>44554796.12034411</v>
      </c>
      <c r="D26" s="42">
        <f>'$ Egresos'!$I26</f>
        <v>6969231.4100477519</v>
      </c>
      <c r="E26" s="42">
        <f>'$ Consultas'!$I26</f>
        <v>8256500.2474426227</v>
      </c>
      <c r="F26" s="42">
        <f t="shared" si="0"/>
        <v>59780527.77783449</v>
      </c>
      <c r="G26" s="99">
        <f>'$ Muertes'!$AB26</f>
        <v>67316956.025880396</v>
      </c>
      <c r="H26" s="42">
        <f>'$ Egresos'!$P26</f>
        <v>4873677.0898647364</v>
      </c>
      <c r="I26" s="42">
        <f>'$ Consultas'!$G26</f>
        <v>6232485.2391009331</v>
      </c>
      <c r="J26" s="100">
        <f t="shared" si="1"/>
        <v>78423118.35484606</v>
      </c>
    </row>
    <row r="27" spans="1:10">
      <c r="A27" s="43">
        <v>24</v>
      </c>
      <c r="B27" s="46" t="s">
        <v>32</v>
      </c>
      <c r="C27" s="7">
        <f>'$ Muertes'!O27</f>
        <v>40515834.432380907</v>
      </c>
      <c r="D27" s="7">
        <f>'$ Egresos'!$I27</f>
        <v>3895138.8152726903</v>
      </c>
      <c r="E27" s="7">
        <f>'$ Consultas'!$I27</f>
        <v>8870152.2532436419</v>
      </c>
      <c r="F27" s="7">
        <f t="shared" si="0"/>
        <v>53281125.500897236</v>
      </c>
      <c r="G27" s="38">
        <f>'$ Muertes'!$AB27</f>
        <v>61214569.077358641</v>
      </c>
      <c r="H27" s="7">
        <f>'$ Egresos'!$P27</f>
        <v>2812883.6277025617</v>
      </c>
      <c r="I27" s="7">
        <f>'$ Consultas'!$G27</f>
        <v>6695705.3630613443</v>
      </c>
      <c r="J27" s="34">
        <f t="shared" si="1"/>
        <v>70723158.068122551</v>
      </c>
    </row>
    <row r="28" spans="1:10">
      <c r="A28" s="39">
        <v>25</v>
      </c>
      <c r="B28" s="53" t="s">
        <v>33</v>
      </c>
      <c r="C28" s="42">
        <f>'$ Muertes'!O28</f>
        <v>32652480.896127541</v>
      </c>
      <c r="D28" s="42">
        <f>'$ Egresos'!$I28</f>
        <v>5213747.88210609</v>
      </c>
      <c r="E28" s="42">
        <f>'$ Consultas'!$I28</f>
        <v>7273154.0656353617</v>
      </c>
      <c r="F28" s="42">
        <f t="shared" si="0"/>
        <v>45139382.843868993</v>
      </c>
      <c r="G28" s="99">
        <f>'$ Muertes'!$AB28</f>
        <v>49333984.486955397</v>
      </c>
      <c r="H28" s="42">
        <f>'$ Egresos'!$P28</f>
        <v>3751323.8256791774</v>
      </c>
      <c r="I28" s="42">
        <f>'$ Consultas'!$G28</f>
        <v>5490198.5099340174</v>
      </c>
      <c r="J28" s="100">
        <f t="shared" si="1"/>
        <v>58575506.822568588</v>
      </c>
    </row>
    <row r="29" spans="1:10">
      <c r="A29" s="43">
        <v>26</v>
      </c>
      <c r="B29" s="46" t="s">
        <v>34</v>
      </c>
      <c r="C29" s="7">
        <f>'$ Muertes'!O29</f>
        <v>33586490.786469035</v>
      </c>
      <c r="D29" s="7">
        <f>'$ Egresos'!$I29</f>
        <v>1820392.6320433528</v>
      </c>
      <c r="E29" s="7">
        <f>'$ Consultas'!$I29</f>
        <v>3404715.8640158079</v>
      </c>
      <c r="F29" s="7">
        <f t="shared" si="0"/>
        <v>38811599.282528199</v>
      </c>
      <c r="G29" s="38">
        <f>'$ Muertes'!$AB29</f>
        <v>50745161.468801059</v>
      </c>
      <c r="H29" s="7">
        <f>'$ Egresos'!$P29</f>
        <v>1280615.1918077685</v>
      </c>
      <c r="I29" s="7">
        <f>'$ Consultas'!$G29</f>
        <v>2570076.9975007218</v>
      </c>
      <c r="J29" s="34">
        <f t="shared" si="1"/>
        <v>54595853.658109553</v>
      </c>
    </row>
    <row r="30" spans="1:10">
      <c r="A30" s="39">
        <v>27</v>
      </c>
      <c r="B30" s="47" t="s">
        <v>35</v>
      </c>
      <c r="C30" s="42">
        <f>'$ Muertes'!O30</f>
        <v>21292901.148731023</v>
      </c>
      <c r="D30" s="42">
        <f>'$ Egresos'!$I30</f>
        <v>3069773.4322307725</v>
      </c>
      <c r="E30" s="42">
        <f>'$ Consultas'!$I30</f>
        <v>6701709.058771614</v>
      </c>
      <c r="F30" s="42">
        <f t="shared" si="0"/>
        <v>31064383.639733408</v>
      </c>
      <c r="G30" s="99">
        <f>'$ Muertes'!$AB30</f>
        <v>32171021.194238022</v>
      </c>
      <c r="H30" s="42">
        <f>'$ Egresos'!$P30</f>
        <v>2172104.6483631278</v>
      </c>
      <c r="I30" s="42">
        <f>'$ Consultas'!$G30</f>
        <v>5058838.676651218</v>
      </c>
      <c r="J30" s="100">
        <f t="shared" si="1"/>
        <v>39401964.519252367</v>
      </c>
    </row>
    <row r="31" spans="1:10">
      <c r="A31" s="43">
        <v>28</v>
      </c>
      <c r="B31" s="50" t="s">
        <v>36</v>
      </c>
      <c r="C31" s="7">
        <f>'$ Muertes'!O31</f>
        <v>40705160.761504188</v>
      </c>
      <c r="D31" s="7">
        <f>'$ Egresos'!$I31</f>
        <v>2814043.1349403076</v>
      </c>
      <c r="E31" s="7">
        <f>'$ Consultas'!$I31</f>
        <v>4614944.7188361827</v>
      </c>
      <c r="F31" s="7">
        <f t="shared" si="0"/>
        <v>48134148.61528068</v>
      </c>
      <c r="G31" s="38">
        <f>'$ Muertes'!$AB31</f>
        <v>61500618.465570599</v>
      </c>
      <c r="H31" s="7">
        <f>'$ Egresos'!$P31</f>
        <v>2118481.8795075794</v>
      </c>
      <c r="I31" s="7">
        <f>'$ Consultas'!$G31</f>
        <v>3483627.9267746969</v>
      </c>
      <c r="J31" s="34">
        <f t="shared" si="1"/>
        <v>67102728.271852873</v>
      </c>
    </row>
    <row r="32" spans="1:10">
      <c r="A32" s="39">
        <v>29</v>
      </c>
      <c r="B32" s="47" t="s">
        <v>37</v>
      </c>
      <c r="C32" s="42">
        <f>'$ Muertes'!O32</f>
        <v>31453414.145013466</v>
      </c>
      <c r="D32" s="42">
        <f>'$ Egresos'!$I32</f>
        <v>2451340.1961589484</v>
      </c>
      <c r="E32" s="42">
        <f>'$ Consultas'!$I32</f>
        <v>5547707.7627349412</v>
      </c>
      <c r="F32" s="42">
        <f t="shared" si="0"/>
        <v>39452462.103907354</v>
      </c>
      <c r="G32" s="99">
        <f>'$ Muertes'!$AB32</f>
        <v>47522338.36161302</v>
      </c>
      <c r="H32" s="42">
        <f>'$ Egresos'!$P32</f>
        <v>1684133.4404889131</v>
      </c>
      <c r="I32" s="42">
        <f>'$ Consultas'!$G32</f>
        <v>4187731.5697774966</v>
      </c>
      <c r="J32" s="100">
        <f t="shared" si="1"/>
        <v>53394203.371879429</v>
      </c>
    </row>
    <row r="33" spans="1:10">
      <c r="A33" s="43">
        <v>30</v>
      </c>
      <c r="B33" s="46" t="s">
        <v>38</v>
      </c>
      <c r="C33" s="7">
        <f>'$ Muertes'!O33</f>
        <v>28291760.779390331</v>
      </c>
      <c r="D33" s="7">
        <f>'$ Egresos'!$I33</f>
        <v>2850568.6373757999</v>
      </c>
      <c r="E33" s="7">
        <f>'$ Consultas'!$I33</f>
        <v>5227165.3227573941</v>
      </c>
      <c r="F33" s="7">
        <f t="shared" si="0"/>
        <v>36369494.739523523</v>
      </c>
      <c r="G33" s="38">
        <f>'$ Muertes'!$AB33</f>
        <v>42776146.665721133</v>
      </c>
      <c r="H33" s="7">
        <f>'$ Egresos'!$P33</f>
        <v>1989951.1776809529</v>
      </c>
      <c r="I33" s="7">
        <f>'$ Consultas'!$G33</f>
        <v>3945767.5455791987</v>
      </c>
      <c r="J33" s="34">
        <f t="shared" si="1"/>
        <v>48711865.388981283</v>
      </c>
    </row>
    <row r="34" spans="1:10">
      <c r="A34" s="39">
        <v>31</v>
      </c>
      <c r="B34" s="47" t="s">
        <v>39</v>
      </c>
      <c r="C34" s="42">
        <f>'$ Muertes'!O34</f>
        <v>28613519.208164338</v>
      </c>
      <c r="D34" s="42">
        <f>'$ Egresos'!$I34</f>
        <v>5577931.3286024751</v>
      </c>
      <c r="E34" s="42">
        <f>'$ Consultas'!$I34</f>
        <v>7959915.4941497566</v>
      </c>
      <c r="F34" s="42">
        <f t="shared" si="0"/>
        <v>42151366.030916572</v>
      </c>
      <c r="G34" s="99">
        <f>'$ Muertes'!$AB34</f>
        <v>43231597.538433664</v>
      </c>
      <c r="H34" s="42">
        <f>'$ Egresos'!$P34</f>
        <v>3844191.9097668342</v>
      </c>
      <c r="I34" s="42">
        <f>'$ Consultas'!$G34</f>
        <v>6008605.866286438</v>
      </c>
      <c r="J34" s="100">
        <f t="shared" si="1"/>
        <v>53084395.314486936</v>
      </c>
    </row>
    <row r="35" spans="1:10">
      <c r="A35" s="43">
        <v>32</v>
      </c>
      <c r="B35" s="46" t="s">
        <v>40</v>
      </c>
      <c r="C35" s="7">
        <f>'$ Muertes'!O35</f>
        <v>24675739.103217777</v>
      </c>
      <c r="D35" s="7">
        <f>'$ Egresos'!$I35</f>
        <v>2473894.3831573338</v>
      </c>
      <c r="E35" s="7">
        <f>'$ Consultas'!$I35</f>
        <v>4536204.1851240993</v>
      </c>
      <c r="F35" s="7">
        <f t="shared" si="0"/>
        <v>31685837.671499211</v>
      </c>
      <c r="G35" s="38">
        <f>'$ Muertes'!$AB35</f>
        <v>37311064.07311181</v>
      </c>
      <c r="H35" s="7">
        <f>'$ Egresos'!$P35</f>
        <v>1726722.2354789514</v>
      </c>
      <c r="I35" s="7">
        <f>'$ Consultas'!$G35</f>
        <v>3424190.0052132588</v>
      </c>
      <c r="J35" s="34">
        <f t="shared" si="1"/>
        <v>42461976.313804023</v>
      </c>
    </row>
    <row r="36" spans="1:10">
      <c r="A36" s="39">
        <v>33</v>
      </c>
      <c r="B36" s="53" t="s">
        <v>41</v>
      </c>
      <c r="C36" s="42">
        <f>'$ Muertes'!O36</f>
        <v>39657555.073688723</v>
      </c>
      <c r="D36" s="42">
        <f>'$ Egresos'!$I36</f>
        <v>2168020.887977791</v>
      </c>
      <c r="E36" s="42">
        <f>'$ Consultas'!$I36</f>
        <v>3555487.9820674374</v>
      </c>
      <c r="F36" s="42">
        <f t="shared" si="0"/>
        <v>45381063.943733953</v>
      </c>
      <c r="G36" s="99">
        <f>'$ Muertes'!$AB36</f>
        <v>59917811.850797795</v>
      </c>
      <c r="H36" s="42">
        <f>'$ Egresos'!$P36</f>
        <v>1632140.2143938025</v>
      </c>
      <c r="I36" s="42">
        <f>'$ Consultas'!$G36</f>
        <v>2683888.5365382</v>
      </c>
      <c r="J36" s="100">
        <f t="shared" si="1"/>
        <v>64233840.601729795</v>
      </c>
    </row>
    <row r="37" spans="1:10">
      <c r="A37" s="43">
        <v>34</v>
      </c>
      <c r="B37" s="46" t="s">
        <v>42</v>
      </c>
      <c r="C37" s="7">
        <f>'$ Muertes'!O37</f>
        <v>25861976.558239404</v>
      </c>
      <c r="D37" s="7">
        <f>'$ Egresos'!$I37</f>
        <v>2120677.3782235798</v>
      </c>
      <c r="E37" s="7">
        <f>'$ Consultas'!$I37</f>
        <v>6356810.7872262141</v>
      </c>
      <c r="F37" s="7">
        <f t="shared" si="0"/>
        <v>34339464.723689198</v>
      </c>
      <c r="G37" s="38">
        <f>'$ Muertes'!$AB37</f>
        <v>39074346.429753236</v>
      </c>
      <c r="H37" s="7">
        <f>'$ Egresos'!$P37</f>
        <v>1495475.5109549544</v>
      </c>
      <c r="I37" s="7">
        <f>'$ Consultas'!$G37</f>
        <v>4798489.458220087</v>
      </c>
      <c r="J37" s="34">
        <f t="shared" si="1"/>
        <v>45368311.398928277</v>
      </c>
    </row>
    <row r="38" spans="1:10">
      <c r="A38" s="8" t="s">
        <v>46</v>
      </c>
      <c r="B38" s="11" t="s">
        <v>45</v>
      </c>
      <c r="C38" s="101">
        <f t="shared" ref="C38:J38" si="2">SUM(C4:C37)</f>
        <v>3250490001.8219333</v>
      </c>
      <c r="D38" s="101">
        <f t="shared" si="2"/>
        <v>325530422.56342345</v>
      </c>
      <c r="E38" s="101">
        <f t="shared" si="2"/>
        <v>547696562.19805181</v>
      </c>
      <c r="F38" s="101">
        <f t="shared" si="2"/>
        <v>4123716986.5834084</v>
      </c>
      <c r="G38" s="102">
        <f t="shared" si="2"/>
        <v>4906673497.6647472</v>
      </c>
      <c r="H38" s="13">
        <f t="shared" si="2"/>
        <v>236227059.15920249</v>
      </c>
      <c r="I38" s="13">
        <f t="shared" si="2"/>
        <v>413433129.91033792</v>
      </c>
      <c r="J38" s="101">
        <f t="shared" si="2"/>
        <v>5556333686.7342882</v>
      </c>
    </row>
    <row r="40" spans="1:10">
      <c r="F40" s="107"/>
    </row>
    <row r="42" spans="1:10">
      <c r="F42" s="106"/>
    </row>
  </sheetData>
  <mergeCells count="2">
    <mergeCell ref="C1:F2"/>
    <mergeCell ref="G1:J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="125" zoomScaleNormal="125" zoomScalePageLayoutView="125" workbookViewId="0">
      <pane xSplit="2" ySplit="3" topLeftCell="C5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baseColWidth="10" defaultRowHeight="15" x14ac:dyDescent="0"/>
  <cols>
    <col min="2" max="2" width="11.6640625" customWidth="1"/>
    <col min="3" max="3" width="12.5" customWidth="1"/>
    <col min="4" max="4" width="9.5" customWidth="1"/>
    <col min="5" max="5" width="21.1640625" bestFit="1" customWidth="1"/>
    <col min="6" max="6" width="19.33203125" customWidth="1"/>
  </cols>
  <sheetData>
    <row r="1" spans="1:10">
      <c r="A1" s="252" t="s">
        <v>43</v>
      </c>
      <c r="B1" s="192"/>
      <c r="C1" s="192"/>
      <c r="D1" s="192"/>
      <c r="E1" s="250" t="s">
        <v>44</v>
      </c>
      <c r="F1" s="258" t="s">
        <v>49</v>
      </c>
    </row>
    <row r="2" spans="1:10">
      <c r="A2" s="253" t="s">
        <v>78</v>
      </c>
      <c r="B2" s="260">
        <f>Supuestos!E4</f>
        <v>20</v>
      </c>
      <c r="C2" s="256"/>
      <c r="D2" s="256"/>
      <c r="E2" s="251">
        <v>6.0139999999999998E-4</v>
      </c>
      <c r="F2" s="14">
        <v>9.1331653812218414E-4</v>
      </c>
      <c r="H2" s="4"/>
    </row>
    <row r="3" spans="1:10" s="1" customFormat="1" ht="41" customHeight="1">
      <c r="A3" s="86" t="s">
        <v>0</v>
      </c>
      <c r="B3" s="86" t="s">
        <v>1</v>
      </c>
      <c r="C3" s="62" t="s">
        <v>2</v>
      </c>
      <c r="D3" s="62" t="s">
        <v>3</v>
      </c>
      <c r="E3" s="259" t="s">
        <v>47</v>
      </c>
      <c r="F3" s="63" t="s">
        <v>48</v>
      </c>
    </row>
    <row r="4" spans="1:10">
      <c r="A4" s="64">
        <v>1</v>
      </c>
      <c r="B4" s="65" t="s">
        <v>10</v>
      </c>
      <c r="C4" s="66">
        <f>Supuestos!C4</f>
        <v>50.31841</v>
      </c>
      <c r="D4" s="67">
        <v>95363</v>
      </c>
      <c r="E4" s="103">
        <f>IF($D4*(1-(1/EXP($E$2*($C4-$B$2))))&gt;0,$D4*(1-(1/EXP($E$2*($C4-$B$2)))),0)</f>
        <v>1723.0441833656414</v>
      </c>
      <c r="F4" s="68">
        <f>IF($D4*(1-(1/EXP($F$2*($C4-$B$2))))&gt;0,$D4*(1-(1/EXP($F$2*($C4-$B$2)))),0)</f>
        <v>2604.4057760677742</v>
      </c>
    </row>
    <row r="5" spans="1:10">
      <c r="A5" s="43">
        <v>2</v>
      </c>
      <c r="B5" s="44" t="s">
        <v>11</v>
      </c>
      <c r="C5" s="45">
        <f>Supuestos!C5</f>
        <v>41.420540000000003</v>
      </c>
      <c r="D5" s="56">
        <v>19428</v>
      </c>
      <c r="E5" s="38">
        <f t="shared" ref="E5:E37" si="0">IF($D5*(1-(1/EXP($E$2*($C5-$B$2))))&gt;0,$D5*(1-(1/EXP($E$2*($C5-$B$2)))),0)</f>
        <v>248.67239543268644</v>
      </c>
      <c r="F5" s="7">
        <f t="shared" ref="F5:F37" si="1">IF($D5*(1-(1/EXP($F$2*($C5-$B$2))))&gt;0,$D5*(1-(1/EXP($F$2*($C5-$B$2)))),0)</f>
        <v>376.39040753815073</v>
      </c>
    </row>
    <row r="6" spans="1:10">
      <c r="A6" s="39">
        <v>3</v>
      </c>
      <c r="B6" s="40" t="s">
        <v>12</v>
      </c>
      <c r="C6" s="41">
        <f>Supuestos!C6</f>
        <v>72.7</v>
      </c>
      <c r="D6" s="55">
        <v>17331</v>
      </c>
      <c r="E6" s="99">
        <f t="shared" si="0"/>
        <v>540.67167878688076</v>
      </c>
      <c r="F6" s="42">
        <f t="shared" si="1"/>
        <v>814.41506089598226</v>
      </c>
    </row>
    <row r="7" spans="1:10">
      <c r="A7" s="43">
        <v>4</v>
      </c>
      <c r="B7" s="46" t="s">
        <v>13</v>
      </c>
      <c r="C7" s="45">
        <f>Supuestos!C7</f>
        <v>26.576080000000001</v>
      </c>
      <c r="D7" s="56">
        <v>12132</v>
      </c>
      <c r="E7" s="38">
        <f t="shared" si="0"/>
        <v>47.885542348680858</v>
      </c>
      <c r="F7" s="7">
        <f t="shared" si="1"/>
        <v>72.64693040604061</v>
      </c>
      <c r="I7" s="10"/>
      <c r="J7" s="9"/>
    </row>
    <row r="8" spans="1:10">
      <c r="A8" s="39">
        <v>5</v>
      </c>
      <c r="B8" s="40" t="s">
        <v>14</v>
      </c>
      <c r="C8" s="41">
        <f>Supuestos!C8</f>
        <v>57.574350000000003</v>
      </c>
      <c r="D8" s="55">
        <v>7561</v>
      </c>
      <c r="E8" s="99">
        <f t="shared" si="0"/>
        <v>168.94154274808108</v>
      </c>
      <c r="F8" s="42">
        <f t="shared" si="1"/>
        <v>255.07121168170352</v>
      </c>
    </row>
    <row r="9" spans="1:10">
      <c r="A9" s="43">
        <v>6</v>
      </c>
      <c r="B9" s="46" t="s">
        <v>15</v>
      </c>
      <c r="C9" s="45">
        <f>Supuestos!C9</f>
        <v>67.722219999999993</v>
      </c>
      <c r="D9" s="56">
        <v>6234</v>
      </c>
      <c r="E9" s="38">
        <f t="shared" si="0"/>
        <v>176.37361179948581</v>
      </c>
      <c r="F9" s="7">
        <f t="shared" si="1"/>
        <v>265.87571103693847</v>
      </c>
    </row>
    <row r="10" spans="1:10">
      <c r="A10" s="39">
        <v>7</v>
      </c>
      <c r="B10" s="47" t="s">
        <v>16</v>
      </c>
      <c r="C10" s="41">
        <f>Supuestos!C10</f>
        <v>48.977170000000001</v>
      </c>
      <c r="D10" s="55">
        <v>6145</v>
      </c>
      <c r="E10" s="99">
        <f t="shared" si="0"/>
        <v>106.16040787566646</v>
      </c>
      <c r="F10" s="42">
        <f t="shared" si="1"/>
        <v>160.49628303946787</v>
      </c>
    </row>
    <row r="11" spans="1:10">
      <c r="A11" s="43">
        <v>8</v>
      </c>
      <c r="B11" s="46" t="s">
        <v>17</v>
      </c>
      <c r="C11" s="48">
        <f>Supuestos!C11</f>
        <v>52.495060000000002</v>
      </c>
      <c r="D11" s="56">
        <v>5700</v>
      </c>
      <c r="E11" s="38">
        <f t="shared" si="0"/>
        <v>110.31102683164775</v>
      </c>
      <c r="F11" s="7">
        <f t="shared" si="1"/>
        <v>166.68054180993428</v>
      </c>
    </row>
    <row r="12" spans="1:10">
      <c r="A12" s="39">
        <v>9</v>
      </c>
      <c r="B12" s="47" t="s">
        <v>181</v>
      </c>
      <c r="C12" s="49">
        <f>Supuestos!C12</f>
        <v>52.495060000000002</v>
      </c>
      <c r="D12" s="55">
        <v>5114</v>
      </c>
      <c r="E12" s="99">
        <f t="shared" si="0"/>
        <v>98.970279160885369</v>
      </c>
      <c r="F12" s="42">
        <f t="shared" si="1"/>
        <v>149.54461242386034</v>
      </c>
    </row>
    <row r="13" spans="1:10">
      <c r="A13" s="43">
        <v>10</v>
      </c>
      <c r="B13" s="46" t="s">
        <v>18</v>
      </c>
      <c r="C13" s="48">
        <f>Supuestos!C13</f>
        <v>52.495060000000002</v>
      </c>
      <c r="D13" s="56">
        <v>4081</v>
      </c>
      <c r="E13" s="38">
        <f t="shared" si="0"/>
        <v>78.978824649114813</v>
      </c>
      <c r="F13" s="7">
        <f t="shared" si="1"/>
        <v>119.33741949584943</v>
      </c>
      <c r="I13" s="10"/>
      <c r="J13" s="9"/>
    </row>
    <row r="14" spans="1:10">
      <c r="A14" s="39">
        <v>11</v>
      </c>
      <c r="B14" s="47" t="s">
        <v>19</v>
      </c>
      <c r="C14" s="49">
        <f>Supuestos!C14</f>
        <v>52.495060000000002</v>
      </c>
      <c r="D14" s="55">
        <v>4108</v>
      </c>
      <c r="E14" s="99">
        <f t="shared" si="0"/>
        <v>79.501350565685783</v>
      </c>
      <c r="F14" s="42">
        <f t="shared" si="1"/>
        <v>120.12695890442281</v>
      </c>
    </row>
    <row r="15" spans="1:10">
      <c r="A15" s="43">
        <v>12</v>
      </c>
      <c r="B15" s="50" t="s">
        <v>20</v>
      </c>
      <c r="C15" s="115">
        <f>Supuestos!C15</f>
        <v>53.030515000000001</v>
      </c>
      <c r="D15" s="56">
        <v>5052</v>
      </c>
      <c r="E15" s="38">
        <f t="shared" si="0"/>
        <v>99.365522066769941</v>
      </c>
      <c r="F15" s="7">
        <f t="shared" si="1"/>
        <v>150.12939261107178</v>
      </c>
    </row>
    <row r="16" spans="1:10">
      <c r="A16" s="39">
        <v>13</v>
      </c>
      <c r="B16" s="47" t="s">
        <v>21</v>
      </c>
      <c r="C16" s="41">
        <f>Supuestos!C16</f>
        <v>137.16999999999999</v>
      </c>
      <c r="D16" s="55">
        <v>4163</v>
      </c>
      <c r="E16" s="99">
        <f t="shared" si="0"/>
        <v>283.25305862592859</v>
      </c>
      <c r="F16" s="42">
        <f t="shared" si="1"/>
        <v>422.48736789594858</v>
      </c>
    </row>
    <row r="17" spans="1:6">
      <c r="A17" s="43">
        <v>14</v>
      </c>
      <c r="B17" s="46" t="s">
        <v>22</v>
      </c>
      <c r="C17" s="115">
        <f>Supuestos!C17</f>
        <v>53.030515000000001</v>
      </c>
      <c r="D17" s="56">
        <v>3567</v>
      </c>
      <c r="E17" s="38">
        <f t="shared" si="0"/>
        <v>70.157723121965233</v>
      </c>
      <c r="F17" s="7">
        <f t="shared" si="1"/>
        <v>105.99990962860115</v>
      </c>
    </row>
    <row r="18" spans="1:6">
      <c r="A18" s="39">
        <v>15</v>
      </c>
      <c r="B18" s="47" t="s">
        <v>23</v>
      </c>
      <c r="C18" s="41">
        <f>Supuestos!C18</f>
        <v>72.271429999999995</v>
      </c>
      <c r="D18" s="55">
        <v>4385</v>
      </c>
      <c r="E18" s="99">
        <f t="shared" si="0"/>
        <v>135.70287110793583</v>
      </c>
      <c r="F18" s="42">
        <f t="shared" si="1"/>
        <v>204.42304579370668</v>
      </c>
    </row>
    <row r="19" spans="1:6">
      <c r="A19" s="43">
        <v>16</v>
      </c>
      <c r="B19" s="46" t="s">
        <v>24</v>
      </c>
      <c r="C19" s="115">
        <f>Supuestos!C19</f>
        <v>53.030515000000001</v>
      </c>
      <c r="D19" s="56">
        <v>3665</v>
      </c>
      <c r="E19" s="38">
        <f t="shared" si="0"/>
        <v>72.085241166807563</v>
      </c>
      <c r="F19" s="7">
        <f t="shared" si="1"/>
        <v>108.91215833720864</v>
      </c>
    </row>
    <row r="20" spans="1:6">
      <c r="A20" s="39">
        <v>17</v>
      </c>
      <c r="B20" s="47" t="s">
        <v>25</v>
      </c>
      <c r="C20" s="49">
        <f>Supuestos!C20</f>
        <v>53.030515000000001</v>
      </c>
      <c r="D20" s="55">
        <v>4118</v>
      </c>
      <c r="E20" s="99">
        <f t="shared" si="0"/>
        <v>80.995094986333854</v>
      </c>
      <c r="F20" s="42">
        <f t="shared" si="1"/>
        <v>122.37387940862897</v>
      </c>
    </row>
    <row r="21" spans="1:6">
      <c r="A21" s="43">
        <v>18</v>
      </c>
      <c r="B21" s="51" t="s">
        <v>26</v>
      </c>
      <c r="C21" s="115">
        <f>Supuestos!C21</f>
        <v>53.030515000000001</v>
      </c>
      <c r="D21" s="56">
        <v>2661</v>
      </c>
      <c r="E21" s="38">
        <f t="shared" si="0"/>
        <v>52.338015482912667</v>
      </c>
      <c r="F21" s="7">
        <f t="shared" si="1"/>
        <v>79.076467485760489</v>
      </c>
    </row>
    <row r="22" spans="1:6">
      <c r="A22" s="39">
        <v>19</v>
      </c>
      <c r="B22" s="47" t="s">
        <v>27</v>
      </c>
      <c r="C22" s="41">
        <f>Supuestos!C22</f>
        <v>43.448070000000001</v>
      </c>
      <c r="D22" s="55">
        <v>4286</v>
      </c>
      <c r="E22" s="99">
        <f t="shared" si="0"/>
        <v>60.015599998673828</v>
      </c>
      <c r="F22" s="42">
        <f t="shared" si="1"/>
        <v>90.811023519178789</v>
      </c>
    </row>
    <row r="23" spans="1:6">
      <c r="A23" s="43">
        <v>20</v>
      </c>
      <c r="B23" s="46" t="s">
        <v>28</v>
      </c>
      <c r="C23" s="115">
        <f>Supuestos!C23</f>
        <v>53.030515000000001</v>
      </c>
      <c r="D23" s="56">
        <v>3438</v>
      </c>
      <c r="E23" s="38">
        <f t="shared" si="0"/>
        <v>67.620479981305436</v>
      </c>
      <c r="F23" s="7">
        <f t="shared" si="1"/>
        <v>102.16643938971987</v>
      </c>
    </row>
    <row r="24" spans="1:6">
      <c r="A24" s="39">
        <v>21</v>
      </c>
      <c r="B24" s="47" t="s">
        <v>29</v>
      </c>
      <c r="C24" s="49">
        <f>Supuestos!C24</f>
        <v>53.030515000000001</v>
      </c>
      <c r="D24" s="55">
        <v>3254</v>
      </c>
      <c r="E24" s="99">
        <f t="shared" si="0"/>
        <v>64.001466509356575</v>
      </c>
      <c r="F24" s="42">
        <f t="shared" si="1"/>
        <v>96.698543855191517</v>
      </c>
    </row>
    <row r="25" spans="1:6">
      <c r="A25" s="43">
        <v>22</v>
      </c>
      <c r="B25" s="50" t="s">
        <v>30</v>
      </c>
      <c r="C25" s="115">
        <f>Supuestos!C25</f>
        <v>53.030515000000001</v>
      </c>
      <c r="D25" s="56">
        <v>4554</v>
      </c>
      <c r="E25" s="38">
        <f t="shared" si="0"/>
        <v>89.570583430734416</v>
      </c>
      <c r="F25" s="7">
        <f t="shared" si="1"/>
        <v>135.33041447957658</v>
      </c>
    </row>
    <row r="26" spans="1:6">
      <c r="A26" s="39">
        <v>23</v>
      </c>
      <c r="B26" s="52" t="s">
        <v>31</v>
      </c>
      <c r="C26" s="49">
        <f>Supuestos!C26</f>
        <v>53.030515000000001</v>
      </c>
      <c r="D26" s="55">
        <v>3530</v>
      </c>
      <c r="E26" s="99">
        <f t="shared" si="0"/>
        <v>69.42998671727986</v>
      </c>
      <c r="F26" s="42">
        <f t="shared" si="1"/>
        <v>104.90038715698404</v>
      </c>
    </row>
    <row r="27" spans="1:6">
      <c r="A27" s="43">
        <v>24</v>
      </c>
      <c r="B27" s="46" t="s">
        <v>32</v>
      </c>
      <c r="C27" s="115">
        <f>Supuestos!C27</f>
        <v>53.030515000000001</v>
      </c>
      <c r="D27" s="56">
        <v>3210</v>
      </c>
      <c r="E27" s="38">
        <f t="shared" si="0"/>
        <v>63.136050244325318</v>
      </c>
      <c r="F27" s="7">
        <f t="shared" si="1"/>
        <v>95.391003618673864</v>
      </c>
    </row>
    <row r="28" spans="1:6">
      <c r="A28" s="39">
        <v>25</v>
      </c>
      <c r="B28" s="53" t="s">
        <v>33</v>
      </c>
      <c r="C28" s="49">
        <f>Supuestos!C28</f>
        <v>53.030515000000001</v>
      </c>
      <c r="D28" s="55">
        <v>2587</v>
      </c>
      <c r="E28" s="99">
        <f t="shared" si="0"/>
        <v>50.882542673541934</v>
      </c>
      <c r="F28" s="42">
        <f t="shared" si="1"/>
        <v>76.877422542526261</v>
      </c>
    </row>
    <row r="29" spans="1:6">
      <c r="A29" s="43">
        <v>26</v>
      </c>
      <c r="B29" s="46" t="s">
        <v>34</v>
      </c>
      <c r="C29" s="115">
        <f>Supuestos!C29</f>
        <v>53.030515000000001</v>
      </c>
      <c r="D29" s="56">
        <v>2661</v>
      </c>
      <c r="E29" s="38">
        <f t="shared" si="0"/>
        <v>52.338015482912667</v>
      </c>
      <c r="F29" s="7">
        <f t="shared" si="1"/>
        <v>79.076467485760489</v>
      </c>
    </row>
    <row r="30" spans="1:6">
      <c r="A30" s="39">
        <v>27</v>
      </c>
      <c r="B30" s="47" t="s">
        <v>35</v>
      </c>
      <c r="C30" s="49">
        <f>Supuestos!C30</f>
        <v>53.030515000000001</v>
      </c>
      <c r="D30" s="55">
        <v>1687</v>
      </c>
      <c r="E30" s="99">
        <f t="shared" si="0"/>
        <v>33.18084634335726</v>
      </c>
      <c r="F30" s="42">
        <f t="shared" si="1"/>
        <v>50.132281341028914</v>
      </c>
    </row>
    <row r="31" spans="1:6">
      <c r="A31" s="43">
        <v>28</v>
      </c>
      <c r="B31" s="50" t="s">
        <v>36</v>
      </c>
      <c r="C31" s="115">
        <f>Supuestos!C31</f>
        <v>53.030515000000001</v>
      </c>
      <c r="D31" s="56">
        <v>3225</v>
      </c>
      <c r="E31" s="38">
        <f t="shared" si="0"/>
        <v>63.431078516495063</v>
      </c>
      <c r="F31" s="7">
        <f t="shared" si="1"/>
        <v>95.836755972032165</v>
      </c>
    </row>
    <row r="32" spans="1:6">
      <c r="A32" s="39">
        <v>29</v>
      </c>
      <c r="B32" s="47" t="s">
        <v>37</v>
      </c>
      <c r="C32" s="49">
        <f>Supuestos!C32</f>
        <v>53.030515000000001</v>
      </c>
      <c r="D32" s="55">
        <v>2492</v>
      </c>
      <c r="E32" s="99">
        <f t="shared" si="0"/>
        <v>49.01403028313355</v>
      </c>
      <c r="F32" s="42">
        <f t="shared" si="1"/>
        <v>74.054324304590438</v>
      </c>
    </row>
    <row r="33" spans="1:6">
      <c r="A33" s="43">
        <v>30</v>
      </c>
      <c r="B33" s="46" t="s">
        <v>38</v>
      </c>
      <c r="C33" s="45">
        <f>Supuestos!C33</f>
        <v>48.392969999999998</v>
      </c>
      <c r="D33" s="56">
        <v>2604</v>
      </c>
      <c r="E33" s="38">
        <f t="shared" si="0"/>
        <v>44.087208250620073</v>
      </c>
      <c r="F33" s="7">
        <f t="shared" si="1"/>
        <v>66.658307374934438</v>
      </c>
    </row>
    <row r="34" spans="1:6">
      <c r="A34" s="39">
        <v>31</v>
      </c>
      <c r="B34" s="47" t="s">
        <v>39</v>
      </c>
      <c r="C34" s="49">
        <f>Supuestos!C34</f>
        <v>53.030515000000001</v>
      </c>
      <c r="D34" s="55">
        <v>2267</v>
      </c>
      <c r="E34" s="99">
        <f t="shared" si="0"/>
        <v>44.588606200587385</v>
      </c>
      <c r="F34" s="42">
        <f t="shared" si="1"/>
        <v>67.368039004216101</v>
      </c>
    </row>
    <row r="35" spans="1:6">
      <c r="A35" s="43">
        <v>32</v>
      </c>
      <c r="B35" s="46" t="s">
        <v>40</v>
      </c>
      <c r="C35" s="45">
        <f>Supuestos!C35</f>
        <v>48.009590000000003</v>
      </c>
      <c r="D35" s="56">
        <v>2302</v>
      </c>
      <c r="E35" s="38">
        <f t="shared" si="0"/>
        <v>38.452341551467555</v>
      </c>
      <c r="F35" s="7">
        <f t="shared" si="1"/>
        <v>58.14203876069098</v>
      </c>
    </row>
    <row r="36" spans="1:6">
      <c r="A36" s="39">
        <v>33</v>
      </c>
      <c r="B36" s="53" t="s">
        <v>41</v>
      </c>
      <c r="C36" s="49">
        <f>Supuestos!C36</f>
        <v>53.030515000000001</v>
      </c>
      <c r="D36" s="55">
        <v>3142</v>
      </c>
      <c r="E36" s="99">
        <f t="shared" si="0"/>
        <v>61.798588743822478</v>
      </c>
      <c r="F36" s="42">
        <f t="shared" si="1"/>
        <v>93.37025961678296</v>
      </c>
    </row>
    <row r="37" spans="1:6">
      <c r="A37" s="43">
        <v>34</v>
      </c>
      <c r="B37" s="46" t="s">
        <v>42</v>
      </c>
      <c r="C37" s="115">
        <f>Supuestos!C37</f>
        <v>53.030515000000001</v>
      </c>
      <c r="D37" s="56">
        <v>2049</v>
      </c>
      <c r="E37" s="38">
        <f t="shared" si="0"/>
        <v>40.300861978387097</v>
      </c>
      <c r="F37" s="7">
        <f t="shared" si="1"/>
        <v>60.889771468742289</v>
      </c>
    </row>
    <row r="38" spans="1:6">
      <c r="A38" s="8" t="s">
        <v>46</v>
      </c>
      <c r="B38" s="11" t="s">
        <v>45</v>
      </c>
      <c r="C38" s="57"/>
      <c r="D38" s="12">
        <f>SUM(D4:D37)</f>
        <v>258096</v>
      </c>
      <c r="E38" s="102">
        <f>SUM(E4:E37)</f>
        <v>5065.256657029111</v>
      </c>
      <c r="F38" s="13">
        <f>SUM(F4:F37)</f>
        <v>7646.0966143516798</v>
      </c>
    </row>
    <row r="39" spans="1:6">
      <c r="E39" s="245">
        <f>E38/D38</f>
        <v>1.9625475238008769E-2</v>
      </c>
      <c r="F39" s="245">
        <f>F38/D38</f>
        <v>2.9625010129376975E-2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9"/>
  <sheetViews>
    <sheetView showGridLines="0" zoomScale="125" zoomScaleNormal="125" zoomScalePageLayoutView="12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baseColWidth="10" defaultRowHeight="15" x14ac:dyDescent="0"/>
  <cols>
    <col min="2" max="2" width="11.6640625" customWidth="1"/>
    <col min="3" max="3" width="19.5" customWidth="1"/>
    <col min="4" max="4" width="14" customWidth="1"/>
    <col min="5" max="5" width="13.33203125" customWidth="1"/>
    <col min="6" max="7" width="12.83203125" customWidth="1"/>
    <col min="8" max="8" width="11" customWidth="1"/>
    <col min="9" max="10" width="12.83203125" customWidth="1"/>
    <col min="11" max="11" width="13.6640625" customWidth="1"/>
    <col min="12" max="14" width="12.83203125" customWidth="1"/>
    <col min="15" max="15" width="21.1640625" customWidth="1"/>
    <col min="16" max="16" width="19.33203125" customWidth="1"/>
    <col min="17" max="27" width="12.1640625" customWidth="1"/>
    <col min="28" max="28" width="20.83203125" customWidth="1"/>
    <col min="31" max="31" width="13.83203125" bestFit="1" customWidth="1"/>
  </cols>
  <sheetData>
    <row r="1" spans="1:31">
      <c r="A1" s="252" t="s">
        <v>43</v>
      </c>
      <c r="B1" s="192"/>
      <c r="C1" s="194" t="s">
        <v>44</v>
      </c>
      <c r="D1" s="16">
        <v>7.0000000000000007E-2</v>
      </c>
      <c r="E1" s="19">
        <v>1.6902180997574037E-2</v>
      </c>
      <c r="F1" s="19">
        <v>2.2659824985229213E-2</v>
      </c>
      <c r="G1" s="19">
        <v>2.4301963964360504E-2</v>
      </c>
      <c r="H1" s="19">
        <v>2.6176033912709309E-2</v>
      </c>
      <c r="I1" s="19">
        <v>3.0833275491668262E-2</v>
      </c>
      <c r="J1" s="19">
        <v>3.4088773694626484E-2</v>
      </c>
      <c r="K1" s="19">
        <v>4.1392059834804207E-2</v>
      </c>
      <c r="L1" s="19">
        <v>5.185604027811401E-2</v>
      </c>
      <c r="M1" s="19">
        <v>6.1014774172031834E-2</v>
      </c>
      <c r="N1" s="19">
        <v>7.0737252684558646E-2</v>
      </c>
      <c r="O1" s="17"/>
      <c r="P1" s="200" t="s">
        <v>49</v>
      </c>
      <c r="Q1" s="21">
        <v>7.0000000000000007E-2</v>
      </c>
      <c r="R1" s="22">
        <v>1.6902180997574037E-2</v>
      </c>
      <c r="S1" s="22">
        <v>2.2659824985229213E-2</v>
      </c>
      <c r="T1" s="22">
        <v>2.4301963964360504E-2</v>
      </c>
      <c r="U1" s="22">
        <v>2.6176033912709309E-2</v>
      </c>
      <c r="V1" s="22">
        <v>3.0833275491668262E-2</v>
      </c>
      <c r="W1" s="22">
        <v>3.4088773694626484E-2</v>
      </c>
      <c r="X1" s="22">
        <v>4.1392059834804207E-2</v>
      </c>
      <c r="Y1" s="22">
        <v>5.185604027811401E-2</v>
      </c>
      <c r="Z1" s="22">
        <v>6.1014774172031834E-2</v>
      </c>
      <c r="AA1" s="22">
        <v>7.0737252684558646E-2</v>
      </c>
      <c r="AB1" s="24"/>
    </row>
    <row r="2" spans="1:31">
      <c r="A2" s="253" t="s">
        <v>78</v>
      </c>
      <c r="B2" s="257">
        <f>Supuestos!E4</f>
        <v>20</v>
      </c>
      <c r="C2" s="195"/>
      <c r="D2" s="15">
        <v>2960016.36</v>
      </c>
      <c r="E2" s="15">
        <v>2841615.7056</v>
      </c>
      <c r="F2" s="15">
        <v>2545614.0696</v>
      </c>
      <c r="G2" s="15">
        <v>2249612.4336000001</v>
      </c>
      <c r="H2" s="15">
        <v>1953610.7975999999</v>
      </c>
      <c r="I2" s="15">
        <v>1657609.1616</v>
      </c>
      <c r="J2" s="15">
        <v>1361607.5256000001</v>
      </c>
      <c r="K2" s="15">
        <v>1065605.8895999999</v>
      </c>
      <c r="L2" s="15">
        <v>769604.25359999994</v>
      </c>
      <c r="M2" s="15">
        <v>473602.6176</v>
      </c>
      <c r="N2" s="15">
        <v>177600.9816</v>
      </c>
      <c r="O2" s="18"/>
      <c r="P2" s="201"/>
      <c r="Q2" s="23">
        <v>2960016.36</v>
      </c>
      <c r="R2" s="23">
        <v>2841615.7056</v>
      </c>
      <c r="S2" s="23">
        <v>2545614.0696</v>
      </c>
      <c r="T2" s="23">
        <v>2249612.4336000001</v>
      </c>
      <c r="U2" s="23">
        <v>1953610.7975999999</v>
      </c>
      <c r="V2" s="23">
        <v>1657609.1616</v>
      </c>
      <c r="W2" s="23">
        <v>1361607.5256000001</v>
      </c>
      <c r="X2" s="23">
        <v>1065605.8895999999</v>
      </c>
      <c r="Y2" s="23">
        <v>769604.25359999994</v>
      </c>
      <c r="Z2" s="23">
        <v>473602.6176</v>
      </c>
      <c r="AA2" s="23">
        <v>177600.9816</v>
      </c>
      <c r="AB2" s="25"/>
      <c r="AD2" s="114"/>
    </row>
    <row r="3" spans="1:31" s="1" customFormat="1" ht="41" customHeight="1">
      <c r="A3" s="86" t="s">
        <v>0</v>
      </c>
      <c r="B3" s="71" t="s">
        <v>1</v>
      </c>
      <c r="C3" s="72" t="s">
        <v>47</v>
      </c>
      <c r="D3" s="72" t="s">
        <v>50</v>
      </c>
      <c r="E3" s="72" t="s">
        <v>51</v>
      </c>
      <c r="F3" s="72" t="s">
        <v>52</v>
      </c>
      <c r="G3" s="72" t="s">
        <v>54</v>
      </c>
      <c r="H3" s="72" t="s">
        <v>53</v>
      </c>
      <c r="I3" s="72" t="s">
        <v>55</v>
      </c>
      <c r="J3" s="72" t="s">
        <v>56</v>
      </c>
      <c r="K3" s="72" t="s">
        <v>57</v>
      </c>
      <c r="L3" s="72" t="s">
        <v>58</v>
      </c>
      <c r="M3" s="72" t="s">
        <v>59</v>
      </c>
      <c r="N3" s="72" t="s">
        <v>60</v>
      </c>
      <c r="O3" s="73" t="s">
        <v>72</v>
      </c>
      <c r="P3" s="72" t="s">
        <v>48</v>
      </c>
      <c r="Q3" s="72" t="s">
        <v>61</v>
      </c>
      <c r="R3" s="72" t="s">
        <v>62</v>
      </c>
      <c r="S3" s="72" t="s">
        <v>63</v>
      </c>
      <c r="T3" s="72" t="s">
        <v>64</v>
      </c>
      <c r="U3" s="72" t="s">
        <v>65</v>
      </c>
      <c r="V3" s="72" t="s">
        <v>66</v>
      </c>
      <c r="W3" s="72" t="s">
        <v>67</v>
      </c>
      <c r="X3" s="72" t="s">
        <v>68</v>
      </c>
      <c r="Y3" s="72" t="s">
        <v>69</v>
      </c>
      <c r="Z3" s="72" t="s">
        <v>70</v>
      </c>
      <c r="AA3" s="72" t="s">
        <v>71</v>
      </c>
      <c r="AB3" s="74" t="s">
        <v>73</v>
      </c>
    </row>
    <row r="4" spans="1:31">
      <c r="A4" s="64">
        <v>1</v>
      </c>
      <c r="B4" s="65" t="s">
        <v>10</v>
      </c>
      <c r="C4" s="68">
        <f>Muertes!$E4</f>
        <v>1723.0441833656414</v>
      </c>
      <c r="D4" s="68">
        <f>D$1*D$2*$C4</f>
        <v>357016728.02355969</v>
      </c>
      <c r="E4" s="68">
        <f>E$1*E$2*$C4</f>
        <v>82756955.742389053</v>
      </c>
      <c r="F4" s="68">
        <f t="shared" ref="F4:N19" si="0">F$1*F$2*$C4</f>
        <v>99390649.335417345</v>
      </c>
      <c r="G4" s="68">
        <f t="shared" si="0"/>
        <v>94198826.013112232</v>
      </c>
      <c r="H4" s="68">
        <f t="shared" si="0"/>
        <v>88112658.669978306</v>
      </c>
      <c r="I4" s="68">
        <f t="shared" si="0"/>
        <v>88063961.042275324</v>
      </c>
      <c r="J4" s="68">
        <f t="shared" si="0"/>
        <v>79976010.364627495</v>
      </c>
      <c r="K4" s="68">
        <f t="shared" si="0"/>
        <v>75999382.808797032</v>
      </c>
      <c r="L4" s="68">
        <f t="shared" si="0"/>
        <v>68764331.362443537</v>
      </c>
      <c r="M4" s="68">
        <f t="shared" si="0"/>
        <v>49790388.653703324</v>
      </c>
      <c r="N4" s="68">
        <f t="shared" si="0"/>
        <v>21646613.573843051</v>
      </c>
      <c r="O4" s="75">
        <f>SUM($D4:$N4)</f>
        <v>1105716505.5901463</v>
      </c>
      <c r="P4" s="68">
        <f>Muertes!$F4</f>
        <v>2604.4057760677742</v>
      </c>
      <c r="Q4" s="67">
        <f>Q$1*Q$2*P4</f>
        <v>539635859.3667376</v>
      </c>
      <c r="R4" s="76">
        <f>R$1*R$2*$P4</f>
        <v>125088314.98694409</v>
      </c>
      <c r="S4" s="76">
        <f t="shared" ref="S4:AA17" si="1">S$1*S$2*$P4</f>
        <v>150230379.29919246</v>
      </c>
      <c r="T4" s="76">
        <f t="shared" si="1"/>
        <v>142382864.54624927</v>
      </c>
      <c r="U4" s="76">
        <f t="shared" si="1"/>
        <v>133183536.0928074</v>
      </c>
      <c r="V4" s="76">
        <f t="shared" si="1"/>
        <v>133109928.93630216</v>
      </c>
      <c r="W4" s="76">
        <f t="shared" si="1"/>
        <v>120884876.51758116</v>
      </c>
      <c r="X4" s="76">
        <f t="shared" si="1"/>
        <v>114874147.43955766</v>
      </c>
      <c r="Y4" s="76">
        <f t="shared" si="1"/>
        <v>103938264.33282021</v>
      </c>
      <c r="Z4" s="76">
        <f t="shared" si="1"/>
        <v>75258880.215752736</v>
      </c>
      <c r="AA4" s="76">
        <f t="shared" si="1"/>
        <v>32719164.121434748</v>
      </c>
      <c r="AB4" s="77">
        <f>SUM(Q4:AA4)</f>
        <v>1671306215.8553793</v>
      </c>
      <c r="AE4" s="108"/>
    </row>
    <row r="5" spans="1:31">
      <c r="A5" s="43">
        <v>2</v>
      </c>
      <c r="B5" s="44" t="s">
        <v>11</v>
      </c>
      <c r="C5" s="7">
        <f>Muertes!$E5</f>
        <v>248.67239543268644</v>
      </c>
      <c r="D5" s="7">
        <f t="shared" ref="D5:N37" si="2">D$1*D$2*$C5</f>
        <v>51525205.113279879</v>
      </c>
      <c r="E5" s="7">
        <f t="shared" si="2"/>
        <v>11943611.557875892</v>
      </c>
      <c r="F5" s="7">
        <f t="shared" si="0"/>
        <v>14344211.885252358</v>
      </c>
      <c r="G5" s="7">
        <f t="shared" si="0"/>
        <v>13594919.931694293</v>
      </c>
      <c r="H5" s="7">
        <f t="shared" si="0"/>
        <v>12716554.868956877</v>
      </c>
      <c r="I5" s="7">
        <f t="shared" si="0"/>
        <v>12709526.752179781</v>
      </c>
      <c r="J5" s="7">
        <f t="shared" si="0"/>
        <v>11542261.229583889</v>
      </c>
      <c r="K5" s="7">
        <f t="shared" si="0"/>
        <v>10968348.204254264</v>
      </c>
      <c r="L5" s="7">
        <f t="shared" si="0"/>
        <v>9924174.4148572143</v>
      </c>
      <c r="M5" s="7">
        <f t="shared" si="0"/>
        <v>7185825.7237814674</v>
      </c>
      <c r="N5" s="7">
        <f t="shared" si="0"/>
        <v>3124072.6746186791</v>
      </c>
      <c r="O5" s="59">
        <f t="shared" ref="O5:O37" si="3">SUM($D5:$N5)</f>
        <v>159578712.35633463</v>
      </c>
      <c r="P5" s="7">
        <f>Muertes!$F5</f>
        <v>376.39040753815073</v>
      </c>
      <c r="Q5" s="60">
        <f t="shared" ref="Q5:Q37" si="4">Q$1*Q$2*P5</f>
        <v>77988523.484199539</v>
      </c>
      <c r="R5" s="60">
        <f t="shared" ref="R5:R37" si="5">R$1*R$2*$P5</f>
        <v>18077844.201099347</v>
      </c>
      <c r="S5" s="60">
        <f t="shared" si="1"/>
        <v>21711391.599817485</v>
      </c>
      <c r="T5" s="60">
        <f t="shared" si="1"/>
        <v>20577263.691192746</v>
      </c>
      <c r="U5" s="60">
        <f t="shared" si="1"/>
        <v>19247770.79208846</v>
      </c>
      <c r="V5" s="60">
        <f t="shared" si="1"/>
        <v>19237133.038214114</v>
      </c>
      <c r="W5" s="60">
        <f t="shared" si="1"/>
        <v>17470360.554317616</v>
      </c>
      <c r="X5" s="60">
        <f t="shared" si="1"/>
        <v>16601686.09964239</v>
      </c>
      <c r="Y5" s="60">
        <f t="shared" si="1"/>
        <v>15021225.198672798</v>
      </c>
      <c r="Z5" s="60">
        <f t="shared" si="1"/>
        <v>10876462.053482598</v>
      </c>
      <c r="AA5" s="60">
        <f t="shared" si="1"/>
        <v>4728594.7647406794</v>
      </c>
      <c r="AB5" s="70">
        <f t="shared" ref="AB5:AB37" si="6">SUM(Q5:AA5)</f>
        <v>241538255.47746778</v>
      </c>
      <c r="AE5" s="108"/>
    </row>
    <row r="6" spans="1:31">
      <c r="A6" s="39">
        <v>3</v>
      </c>
      <c r="B6" s="40" t="s">
        <v>12</v>
      </c>
      <c r="C6" s="42">
        <f>Muertes!$E6</f>
        <v>540.67167878688076</v>
      </c>
      <c r="D6" s="42">
        <f t="shared" si="2"/>
        <v>112027791.02184825</v>
      </c>
      <c r="E6" s="42">
        <f t="shared" si="2"/>
        <v>25968192.008361306</v>
      </c>
      <c r="F6" s="42">
        <f t="shared" si="0"/>
        <v>31187655.981596366</v>
      </c>
      <c r="G6" s="42">
        <f t="shared" si="0"/>
        <v>29558520.838844251</v>
      </c>
      <c r="H6" s="42">
        <f t="shared" si="0"/>
        <v>27648750.708421648</v>
      </c>
      <c r="I6" s="42">
        <f t="shared" si="0"/>
        <v>27633469.946397495</v>
      </c>
      <c r="J6" s="42">
        <f t="shared" si="0"/>
        <v>25095562.960003417</v>
      </c>
      <c r="K6" s="42">
        <f t="shared" si="0"/>
        <v>23847742.435563173</v>
      </c>
      <c r="L6" s="42">
        <f t="shared" si="0"/>
        <v>21577465.53298923</v>
      </c>
      <c r="M6" s="42">
        <f t="shared" si="0"/>
        <v>15623657.989004904</v>
      </c>
      <c r="N6" s="42">
        <f t="shared" si="0"/>
        <v>6792461.2810332086</v>
      </c>
      <c r="O6" s="58">
        <f t="shared" si="3"/>
        <v>346961270.70406318</v>
      </c>
      <c r="P6" s="42">
        <f>Muertes!$F6</f>
        <v>814.41506089598226</v>
      </c>
      <c r="Q6" s="61">
        <f t="shared" si="4"/>
        <v>168747733.28577527</v>
      </c>
      <c r="R6" s="61">
        <f t="shared" si="5"/>
        <v>39115950.595563732</v>
      </c>
      <c r="S6" s="61">
        <f t="shared" si="1"/>
        <v>46978041.835749038</v>
      </c>
      <c r="T6" s="61">
        <f t="shared" si="1"/>
        <v>44524071.619537219</v>
      </c>
      <c r="U6" s="61">
        <f t="shared" si="1"/>
        <v>41647380.240852058</v>
      </c>
      <c r="V6" s="61">
        <f t="shared" si="1"/>
        <v>41624362.791958936</v>
      </c>
      <c r="W6" s="61">
        <f t="shared" si="1"/>
        <v>37801507.343879886</v>
      </c>
      <c r="X6" s="61">
        <f t="shared" si="1"/>
        <v>35921912.261926576</v>
      </c>
      <c r="Y6" s="61">
        <f t="shared" si="1"/>
        <v>32502188.658113949</v>
      </c>
      <c r="Z6" s="61">
        <f t="shared" si="1"/>
        <v>23533953.916511629</v>
      </c>
      <c r="AA6" s="61">
        <f t="shared" si="1"/>
        <v>10231500.899470624</v>
      </c>
      <c r="AB6" s="69">
        <f t="shared" si="6"/>
        <v>522628603.44933897</v>
      </c>
      <c r="AE6" s="108"/>
    </row>
    <row r="7" spans="1:31">
      <c r="A7" s="43">
        <v>4</v>
      </c>
      <c r="B7" s="46" t="s">
        <v>13</v>
      </c>
      <c r="C7" s="7">
        <f>Muertes!$E7</f>
        <v>47.885542348680858</v>
      </c>
      <c r="D7" s="7">
        <f t="shared" si="2"/>
        <v>9921939.2131697722</v>
      </c>
      <c r="E7" s="7">
        <f t="shared" si="2"/>
        <v>2299918.7990115127</v>
      </c>
      <c r="F7" s="7">
        <f t="shared" si="0"/>
        <v>2762189.8461811212</v>
      </c>
      <c r="G7" s="7">
        <f t="shared" si="0"/>
        <v>2617902.614334581</v>
      </c>
      <c r="H7" s="7">
        <f t="shared" si="0"/>
        <v>2448760.4490527096</v>
      </c>
      <c r="I7" s="7">
        <f t="shared" si="0"/>
        <v>2447407.0813699984</v>
      </c>
      <c r="J7" s="7">
        <f t="shared" si="0"/>
        <v>2222632.8658115566</v>
      </c>
      <c r="K7" s="7">
        <f t="shared" si="0"/>
        <v>2112117.4367424683</v>
      </c>
      <c r="L7" s="7">
        <f t="shared" si="0"/>
        <v>1911046.3523361988</v>
      </c>
      <c r="M7" s="7">
        <f t="shared" si="0"/>
        <v>1383736.8695775562</v>
      </c>
      <c r="N7" s="7">
        <f t="shared" si="0"/>
        <v>601586.33249384665</v>
      </c>
      <c r="O7" s="59">
        <f t="shared" si="3"/>
        <v>30729237.860081322</v>
      </c>
      <c r="P7" s="7">
        <f>Muertes!$F7</f>
        <v>72.64693040604061</v>
      </c>
      <c r="Q7" s="60">
        <f t="shared" si="4"/>
        <v>15052527.175396316</v>
      </c>
      <c r="R7" s="60">
        <f t="shared" si="5"/>
        <v>3489195.9605410337</v>
      </c>
      <c r="S7" s="60">
        <f t="shared" si="1"/>
        <v>4190505.1855243277</v>
      </c>
      <c r="T7" s="60">
        <f t="shared" si="1"/>
        <v>3971607.7067381321</v>
      </c>
      <c r="U7" s="60">
        <f t="shared" si="1"/>
        <v>3715002.9256857228</v>
      </c>
      <c r="V7" s="60">
        <f t="shared" si="1"/>
        <v>3712949.7379585416</v>
      </c>
      <c r="W7" s="60">
        <f t="shared" si="1"/>
        <v>3371945.8358654017</v>
      </c>
      <c r="X7" s="60">
        <f t="shared" si="1"/>
        <v>3204283.3997606775</v>
      </c>
      <c r="Y7" s="60">
        <f t="shared" si="1"/>
        <v>2899239.406123383</v>
      </c>
      <c r="Z7" s="60">
        <f t="shared" si="1"/>
        <v>2099260.6773146936</v>
      </c>
      <c r="AA7" s="60">
        <f t="shared" si="1"/>
        <v>912663.78715473867</v>
      </c>
      <c r="AB7" s="70">
        <f t="shared" si="6"/>
        <v>46619181.798062973</v>
      </c>
      <c r="AE7" s="108"/>
    </row>
    <row r="8" spans="1:31">
      <c r="A8" s="39">
        <v>5</v>
      </c>
      <c r="B8" s="40" t="s">
        <v>14</v>
      </c>
      <c r="C8" s="42">
        <f>Muertes!$E8</f>
        <v>168.94154274808108</v>
      </c>
      <c r="D8" s="42">
        <f t="shared" si="2"/>
        <v>35004881.129257157</v>
      </c>
      <c r="E8" s="42">
        <f t="shared" si="2"/>
        <v>8114178.3311351072</v>
      </c>
      <c r="F8" s="42">
        <f t="shared" si="0"/>
        <v>9745083.6116462722</v>
      </c>
      <c r="G8" s="42">
        <f t="shared" si="0"/>
        <v>9236034.1918963883</v>
      </c>
      <c r="H8" s="42">
        <f t="shared" si="0"/>
        <v>8639295.8666123375</v>
      </c>
      <c r="I8" s="42">
        <f t="shared" si="0"/>
        <v>8634521.1472918838</v>
      </c>
      <c r="J8" s="42">
        <f t="shared" si="0"/>
        <v>7841511.3810053179</v>
      </c>
      <c r="K8" s="42">
        <f t="shared" si="0"/>
        <v>7451609.8330924492</v>
      </c>
      <c r="L8" s="42">
        <f t="shared" si="0"/>
        <v>6742225.3814290212</v>
      </c>
      <c r="M8" s="42">
        <f t="shared" si="0"/>
        <v>4881862.6674753008</v>
      </c>
      <c r="N8" s="42">
        <f t="shared" si="0"/>
        <v>2122413.5328284591</v>
      </c>
      <c r="O8" s="58">
        <f t="shared" si="3"/>
        <v>108413617.07366969</v>
      </c>
      <c r="P8" s="42">
        <f>Muertes!$F8</f>
        <v>255.07121168170352</v>
      </c>
      <c r="Q8" s="61">
        <f t="shared" si="4"/>
        <v>52851047.168000586</v>
      </c>
      <c r="R8" s="61">
        <f t="shared" si="5"/>
        <v>12250943.52198677</v>
      </c>
      <c r="S8" s="61">
        <f t="shared" si="1"/>
        <v>14713315.886245273</v>
      </c>
      <c r="T8" s="61">
        <f t="shared" si="1"/>
        <v>13944743.217916505</v>
      </c>
      <c r="U8" s="61">
        <f t="shared" si="1"/>
        <v>13043776.14249395</v>
      </c>
      <c r="V8" s="61">
        <f t="shared" si="1"/>
        <v>13036567.178832926</v>
      </c>
      <c r="W8" s="61">
        <f t="shared" si="1"/>
        <v>11839265.682280585</v>
      </c>
      <c r="X8" s="61">
        <f t="shared" si="1"/>
        <v>11250584.777365403</v>
      </c>
      <c r="Y8" s="61">
        <f t="shared" si="1"/>
        <v>10179542.399684697</v>
      </c>
      <c r="Z8" s="61">
        <f t="shared" si="1"/>
        <v>7370730.7604821902</v>
      </c>
      <c r="AA8" s="61">
        <f t="shared" si="1"/>
        <v>3204461.0384283303</v>
      </c>
      <c r="AB8" s="69">
        <f t="shared" si="6"/>
        <v>163684977.77371722</v>
      </c>
      <c r="AE8" s="108"/>
    </row>
    <row r="9" spans="1:31">
      <c r="A9" s="43">
        <v>6</v>
      </c>
      <c r="B9" s="46" t="s">
        <v>15</v>
      </c>
      <c r="C9" s="7">
        <f>Muertes!$E9</f>
        <v>176.37361179948581</v>
      </c>
      <c r="D9" s="7">
        <f t="shared" si="2"/>
        <v>36544814.34791369</v>
      </c>
      <c r="E9" s="7">
        <f t="shared" si="2"/>
        <v>8471136.9137990102</v>
      </c>
      <c r="F9" s="7">
        <f t="shared" si="0"/>
        <v>10173788.90896599</v>
      </c>
      <c r="G9" s="7">
        <f t="shared" si="0"/>
        <v>9642345.4091300704</v>
      </c>
      <c r="H9" s="7">
        <f t="shared" si="0"/>
        <v>9019355.3972153142</v>
      </c>
      <c r="I9" s="7">
        <f t="shared" si="0"/>
        <v>9014370.6286487505</v>
      </c>
      <c r="J9" s="7">
        <f t="shared" si="0"/>
        <v>8186474.8109765388</v>
      </c>
      <c r="K9" s="7">
        <f t="shared" si="0"/>
        <v>7779420.7310090819</v>
      </c>
      <c r="L9" s="7">
        <f t="shared" si="0"/>
        <v>7038829.0691888407</v>
      </c>
      <c r="M9" s="7">
        <f t="shared" si="0"/>
        <v>5096625.3590783607</v>
      </c>
      <c r="N9" s="7">
        <f t="shared" si="0"/>
        <v>2215782.6572902761</v>
      </c>
      <c r="O9" s="59">
        <f t="shared" si="3"/>
        <v>113182944.23321594</v>
      </c>
      <c r="P9" s="7">
        <f>Muertes!$F9</f>
        <v>265.87571103693847</v>
      </c>
      <c r="Q9" s="60">
        <f t="shared" si="4"/>
        <v>55089751.807717927</v>
      </c>
      <c r="R9" s="60">
        <f t="shared" si="5"/>
        <v>12769878.255983725</v>
      </c>
      <c r="S9" s="60">
        <f t="shared" si="1"/>
        <v>15336553.651723407</v>
      </c>
      <c r="T9" s="60">
        <f t="shared" si="1"/>
        <v>14535425.200855874</v>
      </c>
      <c r="U9" s="60">
        <f t="shared" si="1"/>
        <v>13596294.280437598</v>
      </c>
      <c r="V9" s="60">
        <f t="shared" si="1"/>
        <v>13588779.954039972</v>
      </c>
      <c r="W9" s="60">
        <f t="shared" si="1"/>
        <v>12340762.254893729</v>
      </c>
      <c r="X9" s="60">
        <f t="shared" si="1"/>
        <v>11727145.558849236</v>
      </c>
      <c r="Y9" s="60">
        <f t="shared" si="1"/>
        <v>10610735.157851491</v>
      </c>
      <c r="Z9" s="60">
        <f t="shared" si="1"/>
        <v>7682945.7502655815</v>
      </c>
      <c r="AA9" s="60">
        <f t="shared" si="1"/>
        <v>3340198.0233875699</v>
      </c>
      <c r="AB9" s="70">
        <f t="shared" si="6"/>
        <v>170618469.89600614</v>
      </c>
      <c r="AE9" s="108"/>
    </row>
    <row r="10" spans="1:31">
      <c r="A10" s="39">
        <v>7</v>
      </c>
      <c r="B10" s="47" t="s">
        <v>16</v>
      </c>
      <c r="C10" s="42">
        <f>Muertes!$E10</f>
        <v>106.16040787566646</v>
      </c>
      <c r="D10" s="42">
        <f t="shared" si="2"/>
        <v>21996558.086737189</v>
      </c>
      <c r="E10" s="42">
        <f t="shared" si="2"/>
        <v>5098831.6265922217</v>
      </c>
      <c r="F10" s="42">
        <f t="shared" si="0"/>
        <v>6123668.7801384004</v>
      </c>
      <c r="G10" s="42">
        <f t="shared" si="0"/>
        <v>5803789.5298932269</v>
      </c>
      <c r="H10" s="42">
        <f t="shared" si="0"/>
        <v>5428807.8470180929</v>
      </c>
      <c r="I10" s="42">
        <f t="shared" si="0"/>
        <v>5425807.4828548087</v>
      </c>
      <c r="J10" s="42">
        <f t="shared" si="0"/>
        <v>4927491.681608079</v>
      </c>
      <c r="K10" s="42">
        <f t="shared" si="0"/>
        <v>4682483.2207849994</v>
      </c>
      <c r="L10" s="42">
        <f t="shared" si="0"/>
        <v>4236716.3507526675</v>
      </c>
      <c r="M10" s="42">
        <f t="shared" si="0"/>
        <v>3067691.4839411434</v>
      </c>
      <c r="N10" s="42">
        <f t="shared" si="0"/>
        <v>1333693.7893475147</v>
      </c>
      <c r="O10" s="58">
        <f t="shared" si="3"/>
        <v>68125539.879668355</v>
      </c>
      <c r="P10" s="42">
        <f>Muertes!$F10</f>
        <v>160.49628303946787</v>
      </c>
      <c r="Q10" s="61">
        <f t="shared" si="4"/>
        <v>33255013.646121077</v>
      </c>
      <c r="R10" s="61">
        <f t="shared" si="5"/>
        <v>7708556.7047798811</v>
      </c>
      <c r="S10" s="61">
        <f t="shared" si="1"/>
        <v>9257934.2661165856</v>
      </c>
      <c r="T10" s="61">
        <f t="shared" si="1"/>
        <v>8774331.8411340993</v>
      </c>
      <c r="U10" s="61">
        <f t="shared" si="1"/>
        <v>8207424.0125599187</v>
      </c>
      <c r="V10" s="61">
        <f t="shared" si="1"/>
        <v>8202887.977840309</v>
      </c>
      <c r="W10" s="61">
        <f t="shared" si="1"/>
        <v>7449520.1688770726</v>
      </c>
      <c r="X10" s="61">
        <f t="shared" si="1"/>
        <v>7079109.5039012944</v>
      </c>
      <c r="Y10" s="61">
        <f t="shared" si="1"/>
        <v>6405186.643449232</v>
      </c>
      <c r="Z10" s="61">
        <f t="shared" si="1"/>
        <v>4637822.0518992338</v>
      </c>
      <c r="AA10" s="61">
        <f t="shared" si="1"/>
        <v>2016315.6885549538</v>
      </c>
      <c r="AB10" s="69">
        <f t="shared" si="6"/>
        <v>102994102.50523365</v>
      </c>
      <c r="AE10" s="108"/>
    </row>
    <row r="11" spans="1:31">
      <c r="A11" s="43">
        <v>8</v>
      </c>
      <c r="B11" s="46" t="s">
        <v>17</v>
      </c>
      <c r="C11" s="7">
        <f>Muertes!$E11</f>
        <v>110.31102683164775</v>
      </c>
      <c r="D11" s="7">
        <f t="shared" si="2"/>
        <v>22856571.08770534</v>
      </c>
      <c r="E11" s="7">
        <f t="shared" si="2"/>
        <v>5298183.7921140119</v>
      </c>
      <c r="F11" s="7">
        <f t="shared" si="0"/>
        <v>6363089.6360639101</v>
      </c>
      <c r="G11" s="7">
        <f t="shared" si="0"/>
        <v>6030703.8694416741</v>
      </c>
      <c r="H11" s="7">
        <f t="shared" si="0"/>
        <v>5641061.296388818</v>
      </c>
      <c r="I11" s="7">
        <f t="shared" si="0"/>
        <v>5637943.6251369482</v>
      </c>
      <c r="J11" s="7">
        <f t="shared" si="0"/>
        <v>5120144.8636029698</v>
      </c>
      <c r="K11" s="7">
        <f t="shared" si="0"/>
        <v>4865557.1558438847</v>
      </c>
      <c r="L11" s="7">
        <f t="shared" si="0"/>
        <v>4402361.8635048904</v>
      </c>
      <c r="M11" s="7">
        <f t="shared" si="0"/>
        <v>3187630.9103161907</v>
      </c>
      <c r="N11" s="7">
        <f t="shared" si="0"/>
        <v>1385838.0381716487</v>
      </c>
      <c r="O11" s="59">
        <f t="shared" si="3"/>
        <v>70789086.138290271</v>
      </c>
      <c r="P11" s="7">
        <f>Muertes!$F11</f>
        <v>166.68054180993428</v>
      </c>
      <c r="Q11" s="60">
        <f t="shared" si="4"/>
        <v>34536399.145574868</v>
      </c>
      <c r="R11" s="60">
        <f t="shared" si="5"/>
        <v>8005583.5798349846</v>
      </c>
      <c r="S11" s="60">
        <f t="shared" si="1"/>
        <v>9614661.9117503092</v>
      </c>
      <c r="T11" s="60">
        <f t="shared" si="1"/>
        <v>9112425.2699406259</v>
      </c>
      <c r="U11" s="60">
        <f t="shared" si="1"/>
        <v>8523673.2924272195</v>
      </c>
      <c r="V11" s="60">
        <f t="shared" si="1"/>
        <v>8518962.4747658093</v>
      </c>
      <c r="W11" s="60">
        <f t="shared" si="1"/>
        <v>7736565.8223194974</v>
      </c>
      <c r="X11" s="60">
        <f t="shared" si="1"/>
        <v>7351882.4566919087</v>
      </c>
      <c r="Y11" s="60">
        <f t="shared" si="1"/>
        <v>6651991.9334289655</v>
      </c>
      <c r="Z11" s="60">
        <f t="shared" si="1"/>
        <v>4816527.073331208</v>
      </c>
      <c r="AA11" s="60">
        <f t="shared" si="1"/>
        <v>2094008.5655788325</v>
      </c>
      <c r="AB11" s="70">
        <f t="shared" si="6"/>
        <v>106962681.52564423</v>
      </c>
      <c r="AE11" s="108"/>
    </row>
    <row r="12" spans="1:31">
      <c r="A12" s="39">
        <v>9</v>
      </c>
      <c r="B12" s="47" t="s">
        <v>181</v>
      </c>
      <c r="C12" s="42">
        <f>Muertes!$E12</f>
        <v>98.970279160885369</v>
      </c>
      <c r="D12" s="42">
        <f t="shared" si="2"/>
        <v>20506755.182899144</v>
      </c>
      <c r="E12" s="42">
        <f t="shared" si="2"/>
        <v>4753493.3180475533</v>
      </c>
      <c r="F12" s="42">
        <f t="shared" si="0"/>
        <v>5708919.3682159362</v>
      </c>
      <c r="G12" s="42">
        <f t="shared" si="0"/>
        <v>5410705.1909341617</v>
      </c>
      <c r="H12" s="42">
        <f t="shared" si="0"/>
        <v>5061120.6087249853</v>
      </c>
      <c r="I12" s="42">
        <f t="shared" si="0"/>
        <v>5058323.455956202</v>
      </c>
      <c r="J12" s="42">
        <f t="shared" si="0"/>
        <v>4593758.040783436</v>
      </c>
      <c r="K12" s="42">
        <f t="shared" si="0"/>
        <v>4365343.73596239</v>
      </c>
      <c r="L12" s="42">
        <f t="shared" si="0"/>
        <v>3949768.1701691239</v>
      </c>
      <c r="M12" s="42">
        <f t="shared" si="0"/>
        <v>2859920.0833959649</v>
      </c>
      <c r="N12" s="42">
        <f t="shared" si="0"/>
        <v>1243364.1626683881</v>
      </c>
      <c r="O12" s="58">
        <f t="shared" si="3"/>
        <v>63511471.317757286</v>
      </c>
      <c r="P12" s="42">
        <f>Muertes!$F12</f>
        <v>149.54461242386034</v>
      </c>
      <c r="Q12" s="61">
        <f t="shared" si="4"/>
        <v>30985814.952714011</v>
      </c>
      <c r="R12" s="61">
        <f t="shared" si="5"/>
        <v>7182553.4082940556</v>
      </c>
      <c r="S12" s="61">
        <f t="shared" si="1"/>
        <v>8626207.1959107164</v>
      </c>
      <c r="T12" s="61">
        <f t="shared" si="1"/>
        <v>8175604.0053467304</v>
      </c>
      <c r="U12" s="61">
        <f t="shared" si="1"/>
        <v>7647379.8627145272</v>
      </c>
      <c r="V12" s="61">
        <f t="shared" si="1"/>
        <v>7643153.3501670789</v>
      </c>
      <c r="W12" s="61">
        <f t="shared" si="1"/>
        <v>6941192.5640950724</v>
      </c>
      <c r="X12" s="61">
        <f t="shared" si="1"/>
        <v>6596057.3479863899</v>
      </c>
      <c r="Y12" s="61">
        <f t="shared" si="1"/>
        <v>5968120.4820273211</v>
      </c>
      <c r="Z12" s="61">
        <f t="shared" si="1"/>
        <v>4321354.2900027717</v>
      </c>
      <c r="AA12" s="61">
        <f t="shared" si="1"/>
        <v>1878729.7902403772</v>
      </c>
      <c r="AB12" s="69">
        <f t="shared" si="6"/>
        <v>95966167.249499053</v>
      </c>
      <c r="AE12" s="108"/>
    </row>
    <row r="13" spans="1:31">
      <c r="A13" s="43">
        <v>10</v>
      </c>
      <c r="B13" s="46" t="s">
        <v>18</v>
      </c>
      <c r="C13" s="7">
        <f>Muertes!$E13</f>
        <v>78.978824649114813</v>
      </c>
      <c r="D13" s="7">
        <f t="shared" si="2"/>
        <v>16364502.913846577</v>
      </c>
      <c r="E13" s="7">
        <f t="shared" si="2"/>
        <v>3793313.693967944</v>
      </c>
      <c r="F13" s="7">
        <f t="shared" si="0"/>
        <v>4555748.9131187396</v>
      </c>
      <c r="G13" s="7">
        <f t="shared" si="0"/>
        <v>4317772.366875696</v>
      </c>
      <c r="H13" s="7">
        <f t="shared" si="0"/>
        <v>4038801.956239081</v>
      </c>
      <c r="I13" s="7">
        <f t="shared" si="0"/>
        <v>4036569.8130147159</v>
      </c>
      <c r="J13" s="7">
        <f t="shared" si="0"/>
        <v>3665844.0681339856</v>
      </c>
      <c r="K13" s="7">
        <f t="shared" si="0"/>
        <v>3483568.202280507</v>
      </c>
      <c r="L13" s="7">
        <f t="shared" si="0"/>
        <v>3151936.6254321849</v>
      </c>
      <c r="M13" s="7">
        <f t="shared" si="0"/>
        <v>2282231.8850877848</v>
      </c>
      <c r="N13" s="7">
        <f t="shared" si="0"/>
        <v>992211.40943482425</v>
      </c>
      <c r="O13" s="59">
        <f t="shared" si="3"/>
        <v>50682501.847432047</v>
      </c>
      <c r="P13" s="7">
        <f>Muertes!$F13</f>
        <v>119.33741949584943</v>
      </c>
      <c r="Q13" s="60">
        <f t="shared" si="4"/>
        <v>24726849.984752808</v>
      </c>
      <c r="R13" s="60">
        <f t="shared" si="5"/>
        <v>5731716.9454923812</v>
      </c>
      <c r="S13" s="60">
        <f t="shared" si="1"/>
        <v>6883760.5722549139</v>
      </c>
      <c r="T13" s="60">
        <f t="shared" si="1"/>
        <v>6524176.7590574892</v>
      </c>
      <c r="U13" s="60">
        <f t="shared" si="1"/>
        <v>6102651.0011220146</v>
      </c>
      <c r="V13" s="60">
        <f t="shared" si="1"/>
        <v>6099278.2209682921</v>
      </c>
      <c r="W13" s="60">
        <f t="shared" si="1"/>
        <v>5539109.6703308541</v>
      </c>
      <c r="X13" s="60">
        <f t="shared" si="1"/>
        <v>5263689.8782034516</v>
      </c>
      <c r="Y13" s="60">
        <f t="shared" si="1"/>
        <v>4762592.8211094048</v>
      </c>
      <c r="Z13" s="60">
        <f t="shared" si="1"/>
        <v>3448464.3835552032</v>
      </c>
      <c r="AA13" s="60">
        <f t="shared" si="1"/>
        <v>1499236.6589696868</v>
      </c>
      <c r="AB13" s="70">
        <f t="shared" si="6"/>
        <v>76581526.89581649</v>
      </c>
      <c r="AE13" s="108"/>
    </row>
    <row r="14" spans="1:31">
      <c r="A14" s="39">
        <v>11</v>
      </c>
      <c r="B14" s="47" t="s">
        <v>19</v>
      </c>
      <c r="C14" s="42">
        <f>Muertes!$E14</f>
        <v>79.501350565685783</v>
      </c>
      <c r="D14" s="42">
        <f t="shared" si="2"/>
        <v>16472770.882156761</v>
      </c>
      <c r="E14" s="42">
        <f t="shared" si="2"/>
        <v>3818410.3540358525</v>
      </c>
      <c r="F14" s="42">
        <f t="shared" si="0"/>
        <v>4585889.8640264105</v>
      </c>
      <c r="G14" s="42">
        <f t="shared" si="0"/>
        <v>4346338.8588888412</v>
      </c>
      <c r="H14" s="42">
        <f t="shared" si="0"/>
        <v>4065522.7729061865</v>
      </c>
      <c r="I14" s="42">
        <f t="shared" si="0"/>
        <v>4063275.8617653651</v>
      </c>
      <c r="J14" s="42">
        <f t="shared" si="0"/>
        <v>3690097.3859089473</v>
      </c>
      <c r="K14" s="42">
        <f t="shared" si="0"/>
        <v>3506615.5782818729</v>
      </c>
      <c r="L14" s="42">
        <f t="shared" si="0"/>
        <v>3172789.9184698402</v>
      </c>
      <c r="M14" s="42">
        <f t="shared" si="0"/>
        <v>2297331.1893998091</v>
      </c>
      <c r="N14" s="42">
        <f t="shared" si="0"/>
        <v>998775.90540511115</v>
      </c>
      <c r="O14" s="58">
        <f t="shared" si="3"/>
        <v>51017818.571245</v>
      </c>
      <c r="P14" s="42">
        <f>Muertes!$F14</f>
        <v>120.12695890442281</v>
      </c>
      <c r="Q14" s="61">
        <f t="shared" si="4"/>
        <v>24890443.454389744</v>
      </c>
      <c r="R14" s="61">
        <f t="shared" si="5"/>
        <v>5769638.1308705471</v>
      </c>
      <c r="S14" s="61">
        <f t="shared" si="1"/>
        <v>6929303.7076263633</v>
      </c>
      <c r="T14" s="61">
        <f t="shared" si="1"/>
        <v>6567340.8787572086</v>
      </c>
      <c r="U14" s="61">
        <f t="shared" si="1"/>
        <v>6143026.2956650909</v>
      </c>
      <c r="V14" s="61">
        <f t="shared" si="1"/>
        <v>6139631.2011119192</v>
      </c>
      <c r="W14" s="61">
        <f t="shared" si="1"/>
        <v>5575756.5610681567</v>
      </c>
      <c r="X14" s="61">
        <f t="shared" si="1"/>
        <v>5298514.5845772559</v>
      </c>
      <c r="Y14" s="61">
        <f t="shared" si="1"/>
        <v>4794102.2565835416</v>
      </c>
      <c r="Z14" s="61">
        <f t="shared" si="1"/>
        <v>3471279.5117972987</v>
      </c>
      <c r="AA14" s="61">
        <f t="shared" si="1"/>
        <v>1509155.6469119024</v>
      </c>
      <c r="AB14" s="69">
        <f t="shared" si="6"/>
        <v>77088192.229359031</v>
      </c>
      <c r="AE14" s="108"/>
    </row>
    <row r="15" spans="1:31">
      <c r="A15" s="43">
        <v>12</v>
      </c>
      <c r="B15" s="50" t="s">
        <v>20</v>
      </c>
      <c r="C15" s="7">
        <f>Muertes!$E15</f>
        <v>99.365522066769941</v>
      </c>
      <c r="D15" s="7">
        <f t="shared" si="2"/>
        <v>20588649.965630602</v>
      </c>
      <c r="E15" s="7">
        <f t="shared" si="2"/>
        <v>4772476.6383741926</v>
      </c>
      <c r="F15" s="7">
        <f t="shared" si="0"/>
        <v>5731718.2316695433</v>
      </c>
      <c r="G15" s="7">
        <f t="shared" si="0"/>
        <v>5432313.1207155166</v>
      </c>
      <c r="H15" s="7">
        <f t="shared" si="0"/>
        <v>5081332.4544769097</v>
      </c>
      <c r="I15" s="7">
        <f t="shared" si="0"/>
        <v>5078524.1311345175</v>
      </c>
      <c r="J15" s="7">
        <f t="shared" si="0"/>
        <v>4612103.4500554297</v>
      </c>
      <c r="K15" s="7">
        <f t="shared" si="0"/>
        <v>4382776.9609468533</v>
      </c>
      <c r="L15" s="7">
        <f t="shared" si="0"/>
        <v>3965541.772733287</v>
      </c>
      <c r="M15" s="7">
        <f t="shared" si="0"/>
        <v>2871341.3215084849</v>
      </c>
      <c r="N15" s="7">
        <f t="shared" si="0"/>
        <v>1248329.6014737787</v>
      </c>
      <c r="O15" s="59">
        <f t="shared" si="3"/>
        <v>63765107.648719102</v>
      </c>
      <c r="P15" s="7">
        <f>Muertes!$F15</f>
        <v>150.12939261107178</v>
      </c>
      <c r="Q15" s="60">
        <f t="shared" si="4"/>
        <v>31106982.07719449</v>
      </c>
      <c r="R15" s="60">
        <f t="shared" si="5"/>
        <v>7210640.1100393077</v>
      </c>
      <c r="S15" s="60">
        <f t="shared" si="1"/>
        <v>8659939.1704512071</v>
      </c>
      <c r="T15" s="60">
        <f t="shared" si="1"/>
        <v>8207573.9383541625</v>
      </c>
      <c r="U15" s="60">
        <f t="shared" si="1"/>
        <v>7677284.2247327315</v>
      </c>
      <c r="V15" s="60">
        <f t="shared" si="1"/>
        <v>7673041.1848041983</v>
      </c>
      <c r="W15" s="60">
        <f t="shared" si="1"/>
        <v>6968335.4468864454</v>
      </c>
      <c r="X15" s="60">
        <f t="shared" si="1"/>
        <v>6621850.6118712835</v>
      </c>
      <c r="Y15" s="60">
        <f t="shared" si="1"/>
        <v>5991458.257666395</v>
      </c>
      <c r="Z15" s="60">
        <f t="shared" si="1"/>
        <v>4338252.5408307742</v>
      </c>
      <c r="AA15" s="60">
        <f t="shared" si="1"/>
        <v>1886076.3869558948</v>
      </c>
      <c r="AB15" s="70">
        <f t="shared" si="6"/>
        <v>96341433.949786916</v>
      </c>
      <c r="AE15" s="108"/>
    </row>
    <row r="16" spans="1:31">
      <c r="A16" s="39">
        <v>13</v>
      </c>
      <c r="B16" s="47" t="s">
        <v>21</v>
      </c>
      <c r="C16" s="42">
        <f>Muertes!$E16</f>
        <v>283.25305862592859</v>
      </c>
      <c r="D16" s="42">
        <f t="shared" si="2"/>
        <v>58690358.128695145</v>
      </c>
      <c r="E16" s="42">
        <f t="shared" si="2"/>
        <v>13604503.62382143</v>
      </c>
      <c r="F16" s="42">
        <f t="shared" si="0"/>
        <v>16338934.13463321</v>
      </c>
      <c r="G16" s="42">
        <f t="shared" si="0"/>
        <v>15485444.798674446</v>
      </c>
      <c r="H16" s="42">
        <f t="shared" si="0"/>
        <v>14484933.301700197</v>
      </c>
      <c r="I16" s="42">
        <f t="shared" si="0"/>
        <v>14476927.847093832</v>
      </c>
      <c r="J16" s="42">
        <f t="shared" si="0"/>
        <v>13147341.06715155</v>
      </c>
      <c r="K16" s="42">
        <f t="shared" si="0"/>
        <v>12493619.050572189</v>
      </c>
      <c r="L16" s="42">
        <f t="shared" si="0"/>
        <v>11304241.278788904</v>
      </c>
      <c r="M16" s="42">
        <f t="shared" si="0"/>
        <v>8185094.7366811587</v>
      </c>
      <c r="N16" s="42">
        <f t="shared" si="0"/>
        <v>3558509.7369400705</v>
      </c>
      <c r="O16" s="58">
        <f t="shared" si="3"/>
        <v>181769907.70475212</v>
      </c>
      <c r="P16" s="42">
        <f>Muertes!$F16</f>
        <v>422.48736789594858</v>
      </c>
      <c r="Q16" s="61">
        <f t="shared" si="4"/>
        <v>87539866.460574254</v>
      </c>
      <c r="R16" s="61">
        <f t="shared" si="5"/>
        <v>20291858.296046905</v>
      </c>
      <c r="S16" s="61">
        <f t="shared" si="1"/>
        <v>24370410.368216805</v>
      </c>
      <c r="T16" s="61">
        <f t="shared" si="1"/>
        <v>23097384.527557898</v>
      </c>
      <c r="U16" s="61">
        <f t="shared" si="1"/>
        <v>21605067.124325484</v>
      </c>
      <c r="V16" s="61">
        <f t="shared" si="1"/>
        <v>21593126.552661892</v>
      </c>
      <c r="W16" s="61">
        <f t="shared" si="1"/>
        <v>19609975.437641088</v>
      </c>
      <c r="X16" s="61">
        <f t="shared" si="1"/>
        <v>18634913.436686706</v>
      </c>
      <c r="Y16" s="61">
        <f t="shared" si="1"/>
        <v>16860891.695589539</v>
      </c>
      <c r="Z16" s="61">
        <f t="shared" si="1"/>
        <v>12208514.704324028</v>
      </c>
      <c r="AA16" s="61">
        <f t="shared" si="1"/>
        <v>5307711.1318235677</v>
      </c>
      <c r="AB16" s="69">
        <f t="shared" si="6"/>
        <v>271119719.73544818</v>
      </c>
      <c r="AE16" s="108"/>
    </row>
    <row r="17" spans="1:31">
      <c r="A17" s="43">
        <v>14</v>
      </c>
      <c r="B17" s="46" t="s">
        <v>22</v>
      </c>
      <c r="C17" s="7">
        <f>Muertes!$E17</f>
        <v>70.157723121965233</v>
      </c>
      <c r="D17" s="7">
        <f t="shared" si="2"/>
        <v>14536760.575495716</v>
      </c>
      <c r="E17" s="7">
        <f t="shared" si="2"/>
        <v>3369640.5718687144</v>
      </c>
      <c r="F17" s="7">
        <f t="shared" si="0"/>
        <v>4046919.8203415</v>
      </c>
      <c r="G17" s="7">
        <f t="shared" si="0"/>
        <v>3835522.7437831052</v>
      </c>
      <c r="H17" s="7">
        <f t="shared" si="0"/>
        <v>3587710.3850196232</v>
      </c>
      <c r="I17" s="7">
        <f t="shared" si="0"/>
        <v>3585727.5486454517</v>
      </c>
      <c r="J17" s="7">
        <f t="shared" si="0"/>
        <v>3256407.9585011313</v>
      </c>
      <c r="K17" s="7">
        <f t="shared" si="0"/>
        <v>3094490.3839464416</v>
      </c>
      <c r="L17" s="7">
        <f t="shared" si="0"/>
        <v>2799898.5556887635</v>
      </c>
      <c r="M17" s="7">
        <f t="shared" si="0"/>
        <v>2027330.6599011808</v>
      </c>
      <c r="N17" s="7">
        <f t="shared" si="0"/>
        <v>881391.862323232</v>
      </c>
      <c r="O17" s="59">
        <f t="shared" si="3"/>
        <v>45021801.065514855</v>
      </c>
      <c r="P17" s="7">
        <f>Muertes!$F17</f>
        <v>105.99990962860115</v>
      </c>
      <c r="Q17" s="60">
        <f t="shared" si="4"/>
        <v>21963302.666142665</v>
      </c>
      <c r="R17" s="60">
        <f t="shared" si="5"/>
        <v>5091122.9755562562</v>
      </c>
      <c r="S17" s="60">
        <f t="shared" si="1"/>
        <v>6114410.7325810483</v>
      </c>
      <c r="T17" s="60">
        <f t="shared" si="1"/>
        <v>5795015.090678799</v>
      </c>
      <c r="U17" s="60">
        <f t="shared" si="1"/>
        <v>5420600.3225696059</v>
      </c>
      <c r="V17" s="60">
        <f t="shared" ref="S17:AA37" si="7">V$1*V$2*$P17</f>
        <v>5417604.4944965504</v>
      </c>
      <c r="W17" s="60">
        <f t="shared" si="7"/>
        <v>4920042.0702778995</v>
      </c>
      <c r="X17" s="60">
        <f t="shared" si="7"/>
        <v>4675404.0246525863</v>
      </c>
      <c r="Y17" s="60">
        <f t="shared" si="7"/>
        <v>4230311.0857276386</v>
      </c>
      <c r="Z17" s="60">
        <f t="shared" si="7"/>
        <v>3063053.6051352671</v>
      </c>
      <c r="AA17" s="60">
        <f t="shared" si="7"/>
        <v>1331677.4489848923</v>
      </c>
      <c r="AB17" s="70">
        <f t="shared" si="6"/>
        <v>68022544.516803205</v>
      </c>
      <c r="AE17" s="108"/>
    </row>
    <row r="18" spans="1:31">
      <c r="A18" s="39">
        <v>15</v>
      </c>
      <c r="B18" s="47" t="s">
        <v>23</v>
      </c>
      <c r="C18" s="42">
        <f>Muertes!$E18</f>
        <v>135.70287110793583</v>
      </c>
      <c r="D18" s="42">
        <f t="shared" si="2"/>
        <v>28117790.300492298</v>
      </c>
      <c r="E18" s="42">
        <f t="shared" si="2"/>
        <v>6517741.4524903195</v>
      </c>
      <c r="F18" s="42">
        <f t="shared" si="0"/>
        <v>7827771.6882179519</v>
      </c>
      <c r="G18" s="42">
        <f t="shared" si="0"/>
        <v>7418876.0035200994</v>
      </c>
      <c r="H18" s="42">
        <f t="shared" si="0"/>
        <v>6939543.9060149891</v>
      </c>
      <c r="I18" s="42">
        <f t="shared" si="0"/>
        <v>6935708.5964162936</v>
      </c>
      <c r="J18" s="42">
        <f t="shared" si="0"/>
        <v>6298720.7937052138</v>
      </c>
      <c r="K18" s="42">
        <f t="shared" si="0"/>
        <v>5985531.0439223368</v>
      </c>
      <c r="L18" s="42">
        <f t="shared" si="0"/>
        <v>5415715.5607430274</v>
      </c>
      <c r="M18" s="42">
        <f t="shared" si="0"/>
        <v>3921372.8580596219</v>
      </c>
      <c r="N18" s="42">
        <f t="shared" si="0"/>
        <v>1704835.9177863051</v>
      </c>
      <c r="O18" s="58">
        <f t="shared" si="3"/>
        <v>87083608.121368453</v>
      </c>
      <c r="P18" s="42">
        <f>Muertes!$F18</f>
        <v>204.42304579370668</v>
      </c>
      <c r="Q18" s="61">
        <f t="shared" si="4"/>
        <v>42356689.193728067</v>
      </c>
      <c r="R18" s="61">
        <f t="shared" si="5"/>
        <v>9818337.287456641</v>
      </c>
      <c r="S18" s="61">
        <f t="shared" si="7"/>
        <v>11791769.158741709</v>
      </c>
      <c r="T18" s="61">
        <f t="shared" si="7"/>
        <v>11175807.973872202</v>
      </c>
      <c r="U18" s="61">
        <f t="shared" si="7"/>
        <v>10453741.251785358</v>
      </c>
      <c r="V18" s="61">
        <f t="shared" si="7"/>
        <v>10447963.734601483</v>
      </c>
      <c r="W18" s="61">
        <f t="shared" si="7"/>
        <v>9488404.1784881223</v>
      </c>
      <c r="X18" s="61">
        <f t="shared" si="7"/>
        <v>9016614.5837708395</v>
      </c>
      <c r="Y18" s="61">
        <f t="shared" si="7"/>
        <v>8158243.5289736409</v>
      </c>
      <c r="Z18" s="61">
        <f t="shared" si="7"/>
        <v>5907163.0304691633</v>
      </c>
      <c r="AA18" s="61">
        <f t="shared" si="7"/>
        <v>2568167.8511811919</v>
      </c>
      <c r="AB18" s="69">
        <f t="shared" si="6"/>
        <v>131182901.77306841</v>
      </c>
      <c r="AE18" s="108"/>
    </row>
    <row r="19" spans="1:31">
      <c r="A19" s="43">
        <v>16</v>
      </c>
      <c r="B19" s="46" t="s">
        <v>24</v>
      </c>
      <c r="C19" s="7">
        <f>Muertes!$E19</f>
        <v>72.085241166807563</v>
      </c>
      <c r="D19" s="7">
        <f t="shared" si="2"/>
        <v>14936144.521780711</v>
      </c>
      <c r="E19" s="7">
        <f t="shared" si="2"/>
        <v>3462218.3055505576</v>
      </c>
      <c r="F19" s="7">
        <f t="shared" si="0"/>
        <v>4158105.1700453036</v>
      </c>
      <c r="G19" s="7">
        <f t="shared" si="0"/>
        <v>3940900.1558634932</v>
      </c>
      <c r="H19" s="7">
        <f t="shared" si="0"/>
        <v>3686279.38354273</v>
      </c>
      <c r="I19" s="7">
        <f t="shared" si="0"/>
        <v>3684242.0705874907</v>
      </c>
      <c r="J19" s="7">
        <f t="shared" si="0"/>
        <v>3345874.7316811457</v>
      </c>
      <c r="K19" s="7">
        <f t="shared" si="0"/>
        <v>3179508.6226979839</v>
      </c>
      <c r="L19" s="7">
        <f t="shared" si="0"/>
        <v>2876823.1585644288</v>
      </c>
      <c r="M19" s="7">
        <f t="shared" si="0"/>
        <v>2083029.6799937841</v>
      </c>
      <c r="N19" s="7">
        <f t="shared" si="0"/>
        <v>905607.28214596165</v>
      </c>
      <c r="O19" s="59">
        <f t="shared" si="3"/>
        <v>46258733.082453594</v>
      </c>
      <c r="P19" s="7">
        <f>Muertes!$F19</f>
        <v>108.91215833720864</v>
      </c>
      <c r="Q19" s="60">
        <f t="shared" si="4"/>
        <v>22566723.933673356</v>
      </c>
      <c r="R19" s="60">
        <f t="shared" si="5"/>
        <v>5230996.8335894812</v>
      </c>
      <c r="S19" s="60">
        <f t="shared" si="7"/>
        <v>6282398.4678748371</v>
      </c>
      <c r="T19" s="60">
        <f t="shared" si="7"/>
        <v>5954227.7284378465</v>
      </c>
      <c r="U19" s="60">
        <f t="shared" si="7"/>
        <v>5569526.2635877794</v>
      </c>
      <c r="V19" s="60">
        <f t="shared" si="7"/>
        <v>5566448.1279309941</v>
      </c>
      <c r="W19" s="60">
        <f t="shared" si="7"/>
        <v>5055215.6399126723</v>
      </c>
      <c r="X19" s="60">
        <f t="shared" si="7"/>
        <v>4803856.3920245953</v>
      </c>
      <c r="Y19" s="60">
        <f t="shared" si="7"/>
        <v>4346534.9394986816</v>
      </c>
      <c r="Z19" s="60">
        <f t="shared" si="7"/>
        <v>3147208.1476929504</v>
      </c>
      <c r="AA19" s="60">
        <f t="shared" si="7"/>
        <v>1368264.0455647968</v>
      </c>
      <c r="AB19" s="70">
        <f t="shared" si="6"/>
        <v>69891400.519787997</v>
      </c>
      <c r="AE19" s="108"/>
    </row>
    <row r="20" spans="1:31">
      <c r="A20" s="39">
        <v>17</v>
      </c>
      <c r="B20" s="47" t="s">
        <v>25</v>
      </c>
      <c r="C20" s="42">
        <f>Muertes!$E20</f>
        <v>80.995094986333854</v>
      </c>
      <c r="D20" s="42">
        <f t="shared" si="2"/>
        <v>16782276.436751153</v>
      </c>
      <c r="E20" s="42">
        <f t="shared" si="2"/>
        <v>3890154.1561411177</v>
      </c>
      <c r="F20" s="42">
        <f t="shared" si="2"/>
        <v>4672053.7763292119</v>
      </c>
      <c r="G20" s="42">
        <f t="shared" si="2"/>
        <v>4428001.8668065118</v>
      </c>
      <c r="H20" s="42">
        <f t="shared" si="2"/>
        <v>4141909.5501852562</v>
      </c>
      <c r="I20" s="42">
        <f t="shared" si="2"/>
        <v>4139620.4220134486</v>
      </c>
      <c r="J20" s="42">
        <f t="shared" si="2"/>
        <v>3759430.3260744773</v>
      </c>
      <c r="K20" s="42">
        <f t="shared" si="2"/>
        <v>3572501.093661746</v>
      </c>
      <c r="L20" s="42">
        <f t="shared" si="2"/>
        <v>3232403.2106325566</v>
      </c>
      <c r="M20" s="42">
        <f t="shared" si="2"/>
        <v>2340495.5585851031</v>
      </c>
      <c r="N20" s="42">
        <f t="shared" si="2"/>
        <v>1017541.8247959265</v>
      </c>
      <c r="O20" s="58">
        <f t="shared" si="3"/>
        <v>51976388.221976504</v>
      </c>
      <c r="P20" s="42">
        <f>Muertes!$F20</f>
        <v>122.37387940862897</v>
      </c>
      <c r="Q20" s="61">
        <f t="shared" si="4"/>
        <v>25356007.956034619</v>
      </c>
      <c r="R20" s="61">
        <f t="shared" si="5"/>
        <v>5877556.6059267353</v>
      </c>
      <c r="S20" s="61">
        <f t="shared" si="7"/>
        <v>7058913.2034675516</v>
      </c>
      <c r="T20" s="61">
        <f t="shared" si="7"/>
        <v>6690180.0233852807</v>
      </c>
      <c r="U20" s="61">
        <f t="shared" si="7"/>
        <v>6257928.8276819848</v>
      </c>
      <c r="V20" s="61">
        <f t="shared" si="7"/>
        <v>6254470.2294187816</v>
      </c>
      <c r="W20" s="61">
        <f t="shared" si="7"/>
        <v>5680048.5689387135</v>
      </c>
      <c r="X20" s="61">
        <f t="shared" si="7"/>
        <v>5397620.9065094898</v>
      </c>
      <c r="Y20" s="61">
        <f t="shared" si="7"/>
        <v>4883773.7737668669</v>
      </c>
      <c r="Z20" s="61">
        <f t="shared" si="7"/>
        <v>3536208.2270667311</v>
      </c>
      <c r="AA20" s="61">
        <f t="shared" si="7"/>
        <v>1537383.7215923148</v>
      </c>
      <c r="AB20" s="69">
        <f t="shared" si="6"/>
        <v>78530092.043789059</v>
      </c>
      <c r="AE20" s="108"/>
    </row>
    <row r="21" spans="1:31">
      <c r="A21" s="43">
        <v>18</v>
      </c>
      <c r="B21" s="51" t="s">
        <v>26</v>
      </c>
      <c r="C21" s="7">
        <f>Muertes!$E21</f>
        <v>52.338015482912667</v>
      </c>
      <c r="D21" s="7">
        <f t="shared" si="2"/>
        <v>10844496.745554835</v>
      </c>
      <c r="E21" s="7">
        <f t="shared" si="2"/>
        <v>2513768.8706875942</v>
      </c>
      <c r="F21" s="7">
        <f t="shared" si="2"/>
        <v>3019022.607773684</v>
      </c>
      <c r="G21" s="7">
        <f t="shared" si="2"/>
        <v>2861319.3218970681</v>
      </c>
      <c r="H21" s="7">
        <f t="shared" si="2"/>
        <v>2676450.0517345718</v>
      </c>
      <c r="I21" s="7">
        <f t="shared" si="2"/>
        <v>2674970.8457935369</v>
      </c>
      <c r="J21" s="7">
        <f t="shared" si="2"/>
        <v>2429296.7697144691</v>
      </c>
      <c r="K21" s="7">
        <f t="shared" si="2"/>
        <v>2308505.4420189182</v>
      </c>
      <c r="L21" s="7">
        <f t="shared" si="2"/>
        <v>2088738.4515525089</v>
      </c>
      <c r="M21" s="7">
        <f t="shared" si="2"/>
        <v>1512398.9027185428</v>
      </c>
      <c r="N21" s="7">
        <f t="shared" si="2"/>
        <v>657522.77702330262</v>
      </c>
      <c r="O21" s="59">
        <f t="shared" si="3"/>
        <v>33586490.786469035</v>
      </c>
      <c r="P21" s="7">
        <f>Muertes!$F21</f>
        <v>79.076467485760489</v>
      </c>
      <c r="Q21" s="60">
        <f t="shared" si="4"/>
        <v>16384734.621420138</v>
      </c>
      <c r="R21" s="60">
        <f t="shared" si="5"/>
        <v>3798003.4308817494</v>
      </c>
      <c r="S21" s="60">
        <f t="shared" si="7"/>
        <v>4561381.2613956183</v>
      </c>
      <c r="T21" s="60">
        <f t="shared" si="7"/>
        <v>4323110.5007839324</v>
      </c>
      <c r="U21" s="60">
        <f t="shared" si="7"/>
        <v>4043795.1943811951</v>
      </c>
      <c r="V21" s="60">
        <f t="shared" si="7"/>
        <v>4041560.291520976</v>
      </c>
      <c r="W21" s="60">
        <f t="shared" si="7"/>
        <v>3670376.2122258176</v>
      </c>
      <c r="X21" s="60">
        <f t="shared" si="7"/>
        <v>3487874.995682796</v>
      </c>
      <c r="Y21" s="60">
        <f t="shared" si="7"/>
        <v>3155833.4171912661</v>
      </c>
      <c r="Z21" s="60">
        <f t="shared" si="7"/>
        <v>2285053.4463877059</v>
      </c>
      <c r="AA21" s="60">
        <f t="shared" si="7"/>
        <v>993438.09692985658</v>
      </c>
      <c r="AB21" s="70">
        <f t="shared" si="6"/>
        <v>50745161.468801059</v>
      </c>
      <c r="AE21" s="108"/>
    </row>
    <row r="22" spans="1:31">
      <c r="A22" s="39">
        <v>19</v>
      </c>
      <c r="B22" s="47" t="s">
        <v>27</v>
      </c>
      <c r="C22" s="42">
        <f>Muertes!$E22</f>
        <v>60.015599998673828</v>
      </c>
      <c r="D22" s="42">
        <f t="shared" si="2"/>
        <v>12435301.049590336</v>
      </c>
      <c r="E22" s="42">
        <f t="shared" si="2"/>
        <v>2882519.439078833</v>
      </c>
      <c r="F22" s="42">
        <f t="shared" si="2"/>
        <v>3461890.0151889222</v>
      </c>
      <c r="G22" s="42">
        <f t="shared" si="2"/>
        <v>3281052.8696395746</v>
      </c>
      <c r="H22" s="42">
        <f t="shared" si="2"/>
        <v>3069064.6987517909</v>
      </c>
      <c r="I22" s="42">
        <f t="shared" si="2"/>
        <v>3067368.5046708025</v>
      </c>
      <c r="J22" s="42">
        <f t="shared" si="2"/>
        <v>2785655.9302836661</v>
      </c>
      <c r="K22" s="42">
        <f t="shared" si="2"/>
        <v>2647145.4434148688</v>
      </c>
      <c r="L22" s="42">
        <f t="shared" si="2"/>
        <v>2395140.3249355392</v>
      </c>
      <c r="M22" s="42">
        <f t="shared" si="2"/>
        <v>1734256.1949759652</v>
      </c>
      <c r="N22" s="42">
        <f t="shared" si="2"/>
        <v>753976.31361722481</v>
      </c>
      <c r="O22" s="58">
        <f t="shared" si="3"/>
        <v>38513370.784147523</v>
      </c>
      <c r="P22" s="42">
        <f>Muertes!$F22</f>
        <v>90.811023519178789</v>
      </c>
      <c r="Q22" s="61">
        <f t="shared" si="4"/>
        <v>18816148.069957979</v>
      </c>
      <c r="R22" s="61">
        <f t="shared" si="5"/>
        <v>4361608.3248765683</v>
      </c>
      <c r="S22" s="61">
        <f t="shared" si="7"/>
        <v>5238267.6436972767</v>
      </c>
      <c r="T22" s="61">
        <f t="shared" si="7"/>
        <v>4964638.6825940656</v>
      </c>
      <c r="U22" s="61">
        <f t="shared" si="7"/>
        <v>4643874.3684373535</v>
      </c>
      <c r="V22" s="61">
        <f t="shared" si="7"/>
        <v>4641307.8170642909</v>
      </c>
      <c r="W22" s="61">
        <f t="shared" si="7"/>
        <v>4215041.8592319293</v>
      </c>
      <c r="X22" s="61">
        <f t="shared" si="7"/>
        <v>4005458.3662572154</v>
      </c>
      <c r="Y22" s="61">
        <f t="shared" si="7"/>
        <v>3624143.46243745</v>
      </c>
      <c r="Z22" s="61">
        <f t="shared" si="7"/>
        <v>2624144.0577737116</v>
      </c>
      <c r="AA22" s="61">
        <f t="shared" si="7"/>
        <v>1140859.3890640184</v>
      </c>
      <c r="AB22" s="69">
        <f t="shared" si="6"/>
        <v>58275492.041391857</v>
      </c>
      <c r="AE22" s="108"/>
    </row>
    <row r="23" spans="1:31">
      <c r="A23" s="43">
        <v>20</v>
      </c>
      <c r="B23" s="46" t="s">
        <v>28</v>
      </c>
      <c r="C23" s="7">
        <f>Muertes!$E23</f>
        <v>67.620479981305436</v>
      </c>
      <c r="D23" s="7">
        <f t="shared" si="2"/>
        <v>14011040.891100161</v>
      </c>
      <c r="E23" s="7">
        <f t="shared" si="2"/>
        <v>3247778.0448793499</v>
      </c>
      <c r="F23" s="7">
        <f t="shared" si="2"/>
        <v>3900563.5947109838</v>
      </c>
      <c r="G23" s="7">
        <f t="shared" si="2"/>
        <v>3696811.6605344312</v>
      </c>
      <c r="H23" s="7">
        <f t="shared" si="2"/>
        <v>3457961.3971677781</v>
      </c>
      <c r="I23" s="7">
        <f t="shared" si="2"/>
        <v>3456050.2697625635</v>
      </c>
      <c r="J23" s="7">
        <f t="shared" si="2"/>
        <v>3138640.471356011</v>
      </c>
      <c r="K23" s="7">
        <f t="shared" si="2"/>
        <v>2982578.6206918606</v>
      </c>
      <c r="L23" s="7">
        <f t="shared" si="2"/>
        <v>2698640.660066714</v>
      </c>
      <c r="M23" s="7">
        <f t="shared" si="2"/>
        <v>1954012.5620241829</v>
      </c>
      <c r="N23" s="7">
        <f t="shared" si="2"/>
        <v>849516.46276065928</v>
      </c>
      <c r="O23" s="59">
        <f t="shared" si="3"/>
        <v>43393594.635054693</v>
      </c>
      <c r="P23" s="7">
        <f>Muertes!$F23</f>
        <v>102.16643938971987</v>
      </c>
      <c r="Q23" s="60">
        <f t="shared" si="4"/>
        <v>21169003.242556345</v>
      </c>
      <c r="R23" s="60">
        <f t="shared" si="5"/>
        <v>4907003.3052880326</v>
      </c>
      <c r="S23" s="60">
        <f t="shared" si="7"/>
        <v>5893284.0197963687</v>
      </c>
      <c r="T23" s="60">
        <f t="shared" si="7"/>
        <v>5585439.2715878086</v>
      </c>
      <c r="U23" s="60">
        <f t="shared" si="7"/>
        <v>5224565.1553109922</v>
      </c>
      <c r="V23" s="60">
        <f t="shared" si="7"/>
        <v>5221677.6708940677</v>
      </c>
      <c r="W23" s="60">
        <f t="shared" si="7"/>
        <v>4742109.5143300872</v>
      </c>
      <c r="X23" s="60">
        <f t="shared" si="7"/>
        <v>4506318.7655608617</v>
      </c>
      <c r="Y23" s="60">
        <f t="shared" si="7"/>
        <v>4077322.5435188175</v>
      </c>
      <c r="Z23" s="60">
        <f t="shared" si="7"/>
        <v>2952278.7480950514</v>
      </c>
      <c r="AA23" s="60">
        <f t="shared" si="7"/>
        <v>1283517.5412419569</v>
      </c>
      <c r="AB23" s="70">
        <f t="shared" si="6"/>
        <v>65562519.778180398</v>
      </c>
      <c r="AE23" s="108"/>
    </row>
    <row r="24" spans="1:31">
      <c r="A24" s="39">
        <v>21</v>
      </c>
      <c r="B24" s="47" t="s">
        <v>29</v>
      </c>
      <c r="C24" s="42">
        <f>Muertes!$E24</f>
        <v>64.001466509356575</v>
      </c>
      <c r="D24" s="42">
        <f t="shared" si="2"/>
        <v>13261177.155218128</v>
      </c>
      <c r="E24" s="42">
        <f t="shared" si="2"/>
        <v>3073958.6265379307</v>
      </c>
      <c r="F24" s="42">
        <f t="shared" si="2"/>
        <v>3691807.4279201692</v>
      </c>
      <c r="G24" s="42">
        <f t="shared" si="2"/>
        <v>3498960.1929549272</v>
      </c>
      <c r="H24" s="42">
        <f t="shared" si="2"/>
        <v>3272893.0734101082</v>
      </c>
      <c r="I24" s="42">
        <f t="shared" si="2"/>
        <v>3271084.2285652654</v>
      </c>
      <c r="J24" s="42">
        <f t="shared" si="2"/>
        <v>2970662.0400792495</v>
      </c>
      <c r="K24" s="42">
        <f t="shared" si="2"/>
        <v>2822952.5397705981</v>
      </c>
      <c r="L24" s="42">
        <f t="shared" si="2"/>
        <v>2554210.7934430158</v>
      </c>
      <c r="M24" s="42">
        <f t="shared" si="2"/>
        <v>1849434.8100135811</v>
      </c>
      <c r="N24" s="42">
        <f t="shared" si="2"/>
        <v>804050.77656288119</v>
      </c>
      <c r="O24" s="58">
        <f t="shared" si="3"/>
        <v>41071191.664475858</v>
      </c>
      <c r="P24" s="42">
        <f>Muertes!$F24</f>
        <v>96.698543855191517</v>
      </c>
      <c r="Q24" s="61">
        <f t="shared" si="4"/>
        <v>20036049.025968105</v>
      </c>
      <c r="R24" s="61">
        <f t="shared" si="5"/>
        <v>4644383.0004093237</v>
      </c>
      <c r="S24" s="61">
        <f t="shared" si="7"/>
        <v>5577878.4759794595</v>
      </c>
      <c r="T24" s="61">
        <f t="shared" si="7"/>
        <v>5286509.4211014332</v>
      </c>
      <c r="U24" s="61">
        <f t="shared" si="7"/>
        <v>4944949.1027870756</v>
      </c>
      <c r="V24" s="61">
        <f t="shared" si="7"/>
        <v>4942216.1550579686</v>
      </c>
      <c r="W24" s="61">
        <f t="shared" si="7"/>
        <v>4488314.240730105</v>
      </c>
      <c r="X24" s="61">
        <f t="shared" si="7"/>
        <v>4265142.8921277029</v>
      </c>
      <c r="Y24" s="61">
        <f t="shared" si="7"/>
        <v>3859106.3282752275</v>
      </c>
      <c r="Z24" s="61">
        <f t="shared" si="7"/>
        <v>2794274.3008438912</v>
      </c>
      <c r="AA24" s="61">
        <f t="shared" si="7"/>
        <v>1214824.3395000952</v>
      </c>
      <c r="AB24" s="69">
        <f t="shared" si="6"/>
        <v>62053647.282780387</v>
      </c>
      <c r="AE24" s="108"/>
    </row>
    <row r="25" spans="1:31">
      <c r="A25" s="43">
        <v>22</v>
      </c>
      <c r="B25" s="50" t="s">
        <v>30</v>
      </c>
      <c r="C25" s="7">
        <f>Muertes!$E25</f>
        <v>89.570583430734416</v>
      </c>
      <c r="D25" s="7">
        <f t="shared" si="2"/>
        <v>18559127.463080317</v>
      </c>
      <c r="E25" s="7">
        <f t="shared" si="2"/>
        <v>4302030.6039501335</v>
      </c>
      <c r="F25" s="7">
        <f t="shared" si="2"/>
        <v>5166715.1280726632</v>
      </c>
      <c r="G25" s="7">
        <f t="shared" si="2"/>
        <v>4896823.8225927278</v>
      </c>
      <c r="H25" s="7">
        <f t="shared" si="2"/>
        <v>4580441.0130023444</v>
      </c>
      <c r="I25" s="7">
        <f t="shared" si="2"/>
        <v>4577909.519633133</v>
      </c>
      <c r="J25" s="7">
        <f t="shared" si="2"/>
        <v>4157466.1740998463</v>
      </c>
      <c r="K25" s="7">
        <f t="shared" si="2"/>
        <v>3950745.50280126</v>
      </c>
      <c r="L25" s="7">
        <f t="shared" si="2"/>
        <v>3574639.1989365374</v>
      </c>
      <c r="M25" s="7">
        <f t="shared" si="2"/>
        <v>2588299.3622623989</v>
      </c>
      <c r="N25" s="7">
        <f t="shared" si="2"/>
        <v>1125275.7333950093</v>
      </c>
      <c r="O25" s="59">
        <f t="shared" si="3"/>
        <v>57479473.521826379</v>
      </c>
      <c r="P25" s="7">
        <f>Muertes!$F25</f>
        <v>135.33041447957658</v>
      </c>
      <c r="Q25" s="60">
        <f t="shared" si="4"/>
        <v>28040616.860558927</v>
      </c>
      <c r="R25" s="60">
        <f t="shared" si="5"/>
        <v>6499852.5457480215</v>
      </c>
      <c r="S25" s="60">
        <f t="shared" si="7"/>
        <v>7806287.2094684877</v>
      </c>
      <c r="T25" s="60">
        <f t="shared" si="7"/>
        <v>7398513.7995377779</v>
      </c>
      <c r="U25" s="60">
        <f t="shared" si="7"/>
        <v>6920497.2999669155</v>
      </c>
      <c r="V25" s="60">
        <f t="shared" si="7"/>
        <v>6916672.516943451</v>
      </c>
      <c r="W25" s="60">
        <f t="shared" si="7"/>
        <v>6281433.0215995386</v>
      </c>
      <c r="X25" s="60">
        <f t="shared" si="7"/>
        <v>5969102.8674706705</v>
      </c>
      <c r="Y25" s="60">
        <f t="shared" si="7"/>
        <v>5400851.3272788525</v>
      </c>
      <c r="Z25" s="60">
        <f t="shared" si="7"/>
        <v>3910610.0694662202</v>
      </c>
      <c r="AA25" s="60">
        <f t="shared" si="7"/>
        <v>1700156.7431110737</v>
      </c>
      <c r="AB25" s="70">
        <f t="shared" si="6"/>
        <v>86844594.261149943</v>
      </c>
      <c r="AE25" s="108"/>
    </row>
    <row r="26" spans="1:31">
      <c r="A26" s="39">
        <v>23</v>
      </c>
      <c r="B26" s="52" t="s">
        <v>31</v>
      </c>
      <c r="C26" s="42">
        <f>Muertes!$E26</f>
        <v>69.42998671727986</v>
      </c>
      <c r="D26" s="42">
        <f t="shared" si="2"/>
        <v>14385972.759041175</v>
      </c>
      <c r="E26" s="42">
        <f t="shared" si="2"/>
        <v>3334687.7540500592</v>
      </c>
      <c r="F26" s="42">
        <f t="shared" si="2"/>
        <v>4004941.6781063904</v>
      </c>
      <c r="G26" s="42">
        <f t="shared" si="2"/>
        <v>3795737.394324183</v>
      </c>
      <c r="H26" s="42">
        <f t="shared" si="2"/>
        <v>3550495.5590466131</v>
      </c>
      <c r="I26" s="42">
        <f t="shared" si="2"/>
        <v>3548533.2903612121</v>
      </c>
      <c r="J26" s="42">
        <f t="shared" si="2"/>
        <v>3222629.686994391</v>
      </c>
      <c r="K26" s="42">
        <f t="shared" si="2"/>
        <v>3062391.6611524918</v>
      </c>
      <c r="L26" s="42">
        <f t="shared" si="2"/>
        <v>2770855.5933785629</v>
      </c>
      <c r="M26" s="42">
        <f t="shared" si="2"/>
        <v>2006301.4380294837</v>
      </c>
      <c r="N26" s="42">
        <f t="shared" si="2"/>
        <v>872249.30585954827</v>
      </c>
      <c r="O26" s="58">
        <f t="shared" si="3"/>
        <v>44554796.12034411</v>
      </c>
      <c r="P26" s="42">
        <f>Muertes!$F26</f>
        <v>104.90038715698404</v>
      </c>
      <c r="Q26" s="61">
        <f t="shared" si="4"/>
        <v>21735480.350850467</v>
      </c>
      <c r="R26" s="61">
        <f t="shared" si="5"/>
        <v>5038313.4577273866</v>
      </c>
      <c r="S26" s="61">
        <f t="shared" si="7"/>
        <v>6050986.7917048223</v>
      </c>
      <c r="T26" s="61">
        <f t="shared" si="7"/>
        <v>5734904.1968309963</v>
      </c>
      <c r="U26" s="61">
        <f t="shared" si="7"/>
        <v>5364373.1815729495</v>
      </c>
      <c r="V26" s="61">
        <f t="shared" si="7"/>
        <v>5361408.4288121173</v>
      </c>
      <c r="W26" s="61">
        <f t="shared" si="7"/>
        <v>4869007.1511300774</v>
      </c>
      <c r="X26" s="61">
        <f t="shared" si="7"/>
        <v>4626906.7022774406</v>
      </c>
      <c r="Y26" s="61">
        <f t="shared" si="7"/>
        <v>4186430.6511406126</v>
      </c>
      <c r="Z26" s="61">
        <f t="shared" si="7"/>
        <v>3031280.9717206317</v>
      </c>
      <c r="AA26" s="61">
        <f t="shared" si="7"/>
        <v>1317864.1421128877</v>
      </c>
      <c r="AB26" s="69">
        <f t="shared" si="6"/>
        <v>67316956.025880396</v>
      </c>
      <c r="AE26" s="108"/>
    </row>
    <row r="27" spans="1:31">
      <c r="A27" s="43">
        <v>24</v>
      </c>
      <c r="B27" s="46" t="s">
        <v>32</v>
      </c>
      <c r="C27" s="7">
        <f>Muertes!$E27</f>
        <v>63.136050244325318</v>
      </c>
      <c r="D27" s="7">
        <f t="shared" si="2"/>
        <v>13081861.914028946</v>
      </c>
      <c r="E27" s="7">
        <f t="shared" si="2"/>
        <v>3032393.1134562865</v>
      </c>
      <c r="F27" s="7">
        <f t="shared" si="2"/>
        <v>3641887.4749919306</v>
      </c>
      <c r="G27" s="7">
        <f t="shared" si="2"/>
        <v>3451647.8854902629</v>
      </c>
      <c r="H27" s="7">
        <f t="shared" si="2"/>
        <v>3228637.6046854472</v>
      </c>
      <c r="I27" s="7">
        <f t="shared" si="2"/>
        <v>3226853.2187137371</v>
      </c>
      <c r="J27" s="7">
        <f t="shared" si="2"/>
        <v>2930493.284773937</v>
      </c>
      <c r="K27" s="7">
        <f t="shared" si="2"/>
        <v>2784781.0856372523</v>
      </c>
      <c r="L27" s="7">
        <f t="shared" si="2"/>
        <v>2519673.2166416966</v>
      </c>
      <c r="M27" s="7">
        <f t="shared" si="2"/>
        <v>1824427.0867066977</v>
      </c>
      <c r="N27" s="7">
        <f t="shared" si="2"/>
        <v>793178.54725471686</v>
      </c>
      <c r="O27" s="59">
        <f t="shared" si="3"/>
        <v>40515834.432380907</v>
      </c>
      <c r="P27" s="7">
        <f>Muertes!$F27</f>
        <v>95.391003618673864</v>
      </c>
      <c r="Q27" s="60">
        <f t="shared" si="4"/>
        <v>19765125.191566568</v>
      </c>
      <c r="R27" s="60">
        <f t="shared" si="5"/>
        <v>4581582.4927209374</v>
      </c>
      <c r="S27" s="60">
        <f t="shared" si="7"/>
        <v>5502455.4111536769</v>
      </c>
      <c r="T27" s="60">
        <f t="shared" si="7"/>
        <v>5215026.1959851263</v>
      </c>
      <c r="U27" s="60">
        <f t="shared" si="7"/>
        <v>4878084.394574835</v>
      </c>
      <c r="V27" s="60">
        <f t="shared" si="7"/>
        <v>4875388.401271075</v>
      </c>
      <c r="W27" s="60">
        <f t="shared" si="7"/>
        <v>4427624.0666083703</v>
      </c>
      <c r="X27" s="60">
        <f t="shared" si="7"/>
        <v>4207470.4006545562</v>
      </c>
      <c r="Y27" s="60">
        <f t="shared" si="7"/>
        <v>3806924.1898474121</v>
      </c>
      <c r="Z27" s="60">
        <f t="shared" si="7"/>
        <v>2756490.6286751353</v>
      </c>
      <c r="AA27" s="60">
        <f t="shared" si="7"/>
        <v>1198397.7043009542</v>
      </c>
      <c r="AB27" s="70">
        <f t="shared" si="6"/>
        <v>61214569.077358641</v>
      </c>
      <c r="AE27" s="108"/>
    </row>
    <row r="28" spans="1:31">
      <c r="A28" s="39">
        <v>25</v>
      </c>
      <c r="B28" s="53" t="s">
        <v>33</v>
      </c>
      <c r="C28" s="42">
        <f>Muertes!$E28</f>
        <v>50.882542673541934</v>
      </c>
      <c r="D28" s="42">
        <f t="shared" si="2"/>
        <v>10542921.112645758</v>
      </c>
      <c r="E28" s="42">
        <f t="shared" si="2"/>
        <v>2443863.2350502848</v>
      </c>
      <c r="F28" s="42">
        <f t="shared" si="2"/>
        <v>2935066.3233034657</v>
      </c>
      <c r="G28" s="42">
        <f t="shared" si="2"/>
        <v>2781748.6229792247</v>
      </c>
      <c r="H28" s="42">
        <f t="shared" si="2"/>
        <v>2602020.3997885524</v>
      </c>
      <c r="I28" s="42">
        <f t="shared" si="2"/>
        <v>2600582.3292250587</v>
      </c>
      <c r="J28" s="42">
        <f t="shared" si="2"/>
        <v>2361740.2267009891</v>
      </c>
      <c r="K28" s="42">
        <f t="shared" si="2"/>
        <v>2244307.9964310192</v>
      </c>
      <c r="L28" s="42">
        <f t="shared" si="2"/>
        <v>2030652.5269321087</v>
      </c>
      <c r="M28" s="42">
        <f t="shared" si="2"/>
        <v>1470340.4589751486</v>
      </c>
      <c r="N28" s="42">
        <f t="shared" si="2"/>
        <v>639237.66409593541</v>
      </c>
      <c r="O28" s="58">
        <f t="shared" si="3"/>
        <v>32652480.896127541</v>
      </c>
      <c r="P28" s="42">
        <f>Muertes!$F28</f>
        <v>76.877422542526261</v>
      </c>
      <c r="Q28" s="61">
        <f t="shared" si="4"/>
        <v>15929089.990835737</v>
      </c>
      <c r="R28" s="61">
        <f t="shared" si="5"/>
        <v>3692384.3952240078</v>
      </c>
      <c r="S28" s="61">
        <f t="shared" si="7"/>
        <v>4434533.3796431655</v>
      </c>
      <c r="T28" s="61">
        <f t="shared" si="7"/>
        <v>4202888.7130883243</v>
      </c>
      <c r="U28" s="61">
        <f t="shared" si="7"/>
        <v>3931340.912387881</v>
      </c>
      <c r="V28" s="61">
        <f t="shared" si="7"/>
        <v>3929168.1601521098</v>
      </c>
      <c r="W28" s="61">
        <f t="shared" si="7"/>
        <v>3568306.373930173</v>
      </c>
      <c r="X28" s="61">
        <f t="shared" si="7"/>
        <v>3390880.3509325041</v>
      </c>
      <c r="Y28" s="61">
        <f t="shared" si="7"/>
        <v>3068072.5480172136</v>
      </c>
      <c r="Z28" s="61">
        <f t="shared" si="7"/>
        <v>2221508.1795584345</v>
      </c>
      <c r="AA28" s="61">
        <f t="shared" si="7"/>
        <v>965811.48318584706</v>
      </c>
      <c r="AB28" s="69">
        <f t="shared" si="6"/>
        <v>49333984.486955397</v>
      </c>
      <c r="AE28" s="108"/>
    </row>
    <row r="29" spans="1:31">
      <c r="A29" s="43">
        <v>26</v>
      </c>
      <c r="B29" s="46" t="s">
        <v>34</v>
      </c>
      <c r="C29" s="7">
        <f>Muertes!$E29</f>
        <v>52.338015482912667</v>
      </c>
      <c r="D29" s="7">
        <f t="shared" si="2"/>
        <v>10844496.745554835</v>
      </c>
      <c r="E29" s="7">
        <f t="shared" si="2"/>
        <v>2513768.8706875942</v>
      </c>
      <c r="F29" s="7">
        <f t="shared" si="2"/>
        <v>3019022.607773684</v>
      </c>
      <c r="G29" s="7">
        <f t="shared" si="2"/>
        <v>2861319.3218970681</v>
      </c>
      <c r="H29" s="7">
        <f t="shared" si="2"/>
        <v>2676450.0517345718</v>
      </c>
      <c r="I29" s="7">
        <f t="shared" si="2"/>
        <v>2674970.8457935369</v>
      </c>
      <c r="J29" s="7">
        <f t="shared" si="2"/>
        <v>2429296.7697144691</v>
      </c>
      <c r="K29" s="7">
        <f t="shared" si="2"/>
        <v>2308505.4420189182</v>
      </c>
      <c r="L29" s="7">
        <f t="shared" si="2"/>
        <v>2088738.4515525089</v>
      </c>
      <c r="M29" s="7">
        <f t="shared" si="2"/>
        <v>1512398.9027185428</v>
      </c>
      <c r="N29" s="7">
        <f t="shared" si="2"/>
        <v>657522.77702330262</v>
      </c>
      <c r="O29" s="59">
        <f t="shared" si="3"/>
        <v>33586490.786469035</v>
      </c>
      <c r="P29" s="7">
        <f>Muertes!$F29</f>
        <v>79.076467485760489</v>
      </c>
      <c r="Q29" s="60">
        <f t="shared" si="4"/>
        <v>16384734.621420138</v>
      </c>
      <c r="R29" s="60">
        <f t="shared" si="5"/>
        <v>3798003.4308817494</v>
      </c>
      <c r="S29" s="60">
        <f t="shared" si="7"/>
        <v>4561381.2613956183</v>
      </c>
      <c r="T29" s="60">
        <f t="shared" si="7"/>
        <v>4323110.5007839324</v>
      </c>
      <c r="U29" s="60">
        <f t="shared" si="7"/>
        <v>4043795.1943811951</v>
      </c>
      <c r="V29" s="60">
        <f t="shared" si="7"/>
        <v>4041560.291520976</v>
      </c>
      <c r="W29" s="60">
        <f t="shared" si="7"/>
        <v>3670376.2122258176</v>
      </c>
      <c r="X29" s="60">
        <f t="shared" si="7"/>
        <v>3487874.995682796</v>
      </c>
      <c r="Y29" s="60">
        <f t="shared" si="7"/>
        <v>3155833.4171912661</v>
      </c>
      <c r="Z29" s="60">
        <f t="shared" si="7"/>
        <v>2285053.4463877059</v>
      </c>
      <c r="AA29" s="60">
        <f t="shared" si="7"/>
        <v>993438.09692985658</v>
      </c>
      <c r="AB29" s="70">
        <f t="shared" si="6"/>
        <v>50745161.468801059</v>
      </c>
      <c r="AE29" s="108"/>
    </row>
    <row r="30" spans="1:31">
      <c r="A30" s="39">
        <v>27</v>
      </c>
      <c r="B30" s="47" t="s">
        <v>35</v>
      </c>
      <c r="C30" s="42">
        <f>Muertes!$E30</f>
        <v>33.18084634335726</v>
      </c>
      <c r="D30" s="42">
        <f t="shared" si="2"/>
        <v>6875109.3610488568</v>
      </c>
      <c r="E30" s="42">
        <f t="shared" si="2"/>
        <v>1593659.5583802974</v>
      </c>
      <c r="F30" s="42">
        <f t="shared" si="2"/>
        <v>1913976.3770440456</v>
      </c>
      <c r="G30" s="42">
        <f t="shared" si="2"/>
        <v>1813996.8793838234</v>
      </c>
      <c r="H30" s="42">
        <f t="shared" si="2"/>
        <v>1696794.9031477724</v>
      </c>
      <c r="I30" s="42">
        <f t="shared" si="2"/>
        <v>1695857.1277165341</v>
      </c>
      <c r="J30" s="42">
        <f t="shared" si="2"/>
        <v>1540106.5954559599</v>
      </c>
      <c r="K30" s="42">
        <f t="shared" si="2"/>
        <v>1463528.2527944061</v>
      </c>
      <c r="L30" s="42">
        <f t="shared" si="2"/>
        <v>1324202.0923596702</v>
      </c>
      <c r="M30" s="42">
        <f t="shared" si="2"/>
        <v>958818.84587981272</v>
      </c>
      <c r="N30" s="42">
        <f t="shared" si="2"/>
        <v>416851.15551984648</v>
      </c>
      <c r="O30" s="58">
        <f t="shared" si="3"/>
        <v>21292901.148731023</v>
      </c>
      <c r="P30" s="42">
        <f>Muertes!$F30</f>
        <v>50.132281341028914</v>
      </c>
      <c r="Q30" s="61">
        <f t="shared" si="4"/>
        <v>10387466.105349783</v>
      </c>
      <c r="R30" s="61">
        <f t="shared" si="5"/>
        <v>2407828.5561433714</v>
      </c>
      <c r="S30" s="61">
        <f t="shared" si="7"/>
        <v>2891788.8718430693</v>
      </c>
      <c r="T30" s="61">
        <f t="shared" si="7"/>
        <v>2740731.8357093171</v>
      </c>
      <c r="U30" s="61">
        <f t="shared" si="7"/>
        <v>2563653.6989556844</v>
      </c>
      <c r="V30" s="61">
        <f t="shared" si="7"/>
        <v>2562236.8326929295</v>
      </c>
      <c r="W30" s="61">
        <f t="shared" si="7"/>
        <v>2326916.4487128728</v>
      </c>
      <c r="X30" s="61">
        <f t="shared" si="7"/>
        <v>2211215.7526181424</v>
      </c>
      <c r="Y30" s="61">
        <f t="shared" si="7"/>
        <v>2000710.6256300886</v>
      </c>
      <c r="Z30" s="61">
        <f t="shared" si="7"/>
        <v>1448660.339742976</v>
      </c>
      <c r="AA30" s="61">
        <f t="shared" si="7"/>
        <v>629812.12683978502</v>
      </c>
      <c r="AB30" s="69">
        <f t="shared" si="6"/>
        <v>32171021.194238022</v>
      </c>
      <c r="AE30" s="108"/>
    </row>
    <row r="31" spans="1:31">
      <c r="A31" s="43">
        <v>28</v>
      </c>
      <c r="B31" s="50" t="s">
        <v>36</v>
      </c>
      <c r="C31" s="7">
        <f>Muertes!$E31</f>
        <v>63.431078516495063</v>
      </c>
      <c r="D31" s="7">
        <f t="shared" si="2"/>
        <v>13142992.109888894</v>
      </c>
      <c r="E31" s="7">
        <f t="shared" si="2"/>
        <v>3046563.1747341198</v>
      </c>
      <c r="F31" s="7">
        <f t="shared" si="2"/>
        <v>3658905.640762921</v>
      </c>
      <c r="G31" s="7">
        <f t="shared" si="2"/>
        <v>3467777.0812168531</v>
      </c>
      <c r="H31" s="7">
        <f t="shared" si="2"/>
        <v>3243724.696296127</v>
      </c>
      <c r="I31" s="7">
        <f t="shared" si="2"/>
        <v>3241931.9720722125</v>
      </c>
      <c r="J31" s="7">
        <f t="shared" si="2"/>
        <v>2944187.1786280205</v>
      </c>
      <c r="K31" s="7">
        <f t="shared" si="2"/>
        <v>2797794.0813645292</v>
      </c>
      <c r="L31" s="7">
        <f t="shared" si="2"/>
        <v>2531447.3905512369</v>
      </c>
      <c r="M31" s="7">
        <f t="shared" si="2"/>
        <v>1832952.4469249533</v>
      </c>
      <c r="N31" s="7">
        <f t="shared" si="2"/>
        <v>796884.98906431824</v>
      </c>
      <c r="O31" s="59">
        <f t="shared" si="3"/>
        <v>40705160.761504188</v>
      </c>
      <c r="P31" s="7">
        <f>Muertes!$F31</f>
        <v>95.836755972032165</v>
      </c>
      <c r="Q31" s="60">
        <f t="shared" si="4"/>
        <v>19857485.589658003</v>
      </c>
      <c r="R31" s="60">
        <f t="shared" si="5"/>
        <v>4602991.7567056147</v>
      </c>
      <c r="S31" s="60">
        <f t="shared" si="7"/>
        <v>5528167.8196170125</v>
      </c>
      <c r="T31" s="60">
        <f t="shared" si="7"/>
        <v>5239395.4772747774</v>
      </c>
      <c r="U31" s="60">
        <f t="shared" si="7"/>
        <v>4900879.1814653724</v>
      </c>
      <c r="V31" s="60">
        <f t="shared" si="7"/>
        <v>4898170.5900620623</v>
      </c>
      <c r="W31" s="60">
        <f t="shared" si="7"/>
        <v>4448313.8986953264</v>
      </c>
      <c r="X31" s="60">
        <f t="shared" si="7"/>
        <v>4227131.47729313</v>
      </c>
      <c r="Y31" s="60">
        <f t="shared" si="7"/>
        <v>3824713.5552205313</v>
      </c>
      <c r="Z31" s="60">
        <f t="shared" si="7"/>
        <v>2769371.4260053933</v>
      </c>
      <c r="AA31" s="60">
        <f t="shared" si="7"/>
        <v>1203997.693573389</v>
      </c>
      <c r="AB31" s="70">
        <f t="shared" si="6"/>
        <v>61500618.465570599</v>
      </c>
      <c r="AE31" s="108"/>
    </row>
    <row r="32" spans="1:31">
      <c r="A32" s="39">
        <v>29</v>
      </c>
      <c r="B32" s="47" t="s">
        <v>37</v>
      </c>
      <c r="C32" s="42">
        <f>Muertes!$E32</f>
        <v>49.01403028313355</v>
      </c>
      <c r="D32" s="42">
        <f t="shared" si="2"/>
        <v>10155763.205532752</v>
      </c>
      <c r="E32" s="42">
        <f t="shared" si="2"/>
        <v>2354119.5136240083</v>
      </c>
      <c r="F32" s="42">
        <f t="shared" si="2"/>
        <v>2827284.6067538601</v>
      </c>
      <c r="G32" s="42">
        <f t="shared" si="2"/>
        <v>2679597.0500441543</v>
      </c>
      <c r="H32" s="42">
        <f t="shared" si="2"/>
        <v>2506468.8195875809</v>
      </c>
      <c r="I32" s="42">
        <f t="shared" si="2"/>
        <v>2505083.5579547142</v>
      </c>
      <c r="J32" s="42">
        <f t="shared" si="2"/>
        <v>2275012.2322917916</v>
      </c>
      <c r="K32" s="42">
        <f t="shared" si="2"/>
        <v>2161892.3568249322</v>
      </c>
      <c r="L32" s="42">
        <f t="shared" si="2"/>
        <v>1956082.7588383514</v>
      </c>
      <c r="M32" s="42">
        <f t="shared" si="2"/>
        <v>1416346.5109261966</v>
      </c>
      <c r="N32" s="42">
        <f t="shared" si="2"/>
        <v>615763.53263512591</v>
      </c>
      <c r="O32" s="58">
        <f t="shared" si="3"/>
        <v>31453414.145013466</v>
      </c>
      <c r="P32" s="42">
        <f>Muertes!$F32</f>
        <v>74.054324304590438</v>
      </c>
      <c r="Q32" s="61">
        <f t="shared" si="4"/>
        <v>15344140.802923333</v>
      </c>
      <c r="R32" s="61">
        <f t="shared" si="5"/>
        <v>3556792.3899877188</v>
      </c>
      <c r="S32" s="61">
        <f t="shared" si="7"/>
        <v>4271688.1260420447</v>
      </c>
      <c r="T32" s="61">
        <f t="shared" si="7"/>
        <v>4048549.9315872076</v>
      </c>
      <c r="U32" s="61">
        <f t="shared" si="7"/>
        <v>3786973.9287478165</v>
      </c>
      <c r="V32" s="61">
        <f t="shared" si="7"/>
        <v>3784880.9644758636</v>
      </c>
      <c r="W32" s="61">
        <f t="shared" si="7"/>
        <v>3437270.7707127915</v>
      </c>
      <c r="X32" s="61">
        <f t="shared" si="7"/>
        <v>3266360.1988882106</v>
      </c>
      <c r="Y32" s="61">
        <f t="shared" si="7"/>
        <v>2955406.5673207953</v>
      </c>
      <c r="Z32" s="61">
        <f t="shared" si="7"/>
        <v>2139929.7964668032</v>
      </c>
      <c r="AA32" s="61">
        <f t="shared" si="7"/>
        <v>930344.88446042954</v>
      </c>
      <c r="AB32" s="69">
        <f t="shared" si="6"/>
        <v>47522338.36161302</v>
      </c>
      <c r="AE32" s="108"/>
    </row>
    <row r="33" spans="1:31">
      <c r="A33" s="43">
        <v>30</v>
      </c>
      <c r="B33" s="46" t="s">
        <v>38</v>
      </c>
      <c r="C33" s="7">
        <f>Muertes!$E33</f>
        <v>44.087208250620073</v>
      </c>
      <c r="D33" s="7">
        <f t="shared" si="2"/>
        <v>9134920.038199367</v>
      </c>
      <c r="E33" s="7">
        <f t="shared" si="2"/>
        <v>2117486.7001235881</v>
      </c>
      <c r="F33" s="7">
        <f t="shared" si="2"/>
        <v>2543089.8973558354</v>
      </c>
      <c r="G33" s="7">
        <f t="shared" si="2"/>
        <v>2410247.6880726162</v>
      </c>
      <c r="H33" s="7">
        <f t="shared" si="2"/>
        <v>2254522.0661209193</v>
      </c>
      <c r="I33" s="7">
        <f t="shared" si="2"/>
        <v>2253276.0490572946</v>
      </c>
      <c r="J33" s="7">
        <f t="shared" si="2"/>
        <v>2046331.1724902289</v>
      </c>
      <c r="K33" s="7">
        <f t="shared" si="2"/>
        <v>1944581.9492946863</v>
      </c>
      <c r="L33" s="7">
        <f t="shared" si="2"/>
        <v>1759460.0453419494</v>
      </c>
      <c r="M33" s="7">
        <f t="shared" si="2"/>
        <v>1273977.3330521209</v>
      </c>
      <c r="N33" s="7">
        <f t="shared" si="2"/>
        <v>553867.84028172586</v>
      </c>
      <c r="O33" s="59">
        <f t="shared" si="3"/>
        <v>28291760.779390331</v>
      </c>
      <c r="P33" s="7">
        <f>Muertes!$F33</f>
        <v>66.658307374934438</v>
      </c>
      <c r="Q33" s="60">
        <f t="shared" si="4"/>
        <v>13811677.625180021</v>
      </c>
      <c r="R33" s="60">
        <f t="shared" si="5"/>
        <v>3201565.3728128402</v>
      </c>
      <c r="S33" s="60">
        <f t="shared" si="7"/>
        <v>3845062.4293646794</v>
      </c>
      <c r="T33" s="60">
        <f t="shared" si="7"/>
        <v>3644209.6838601679</v>
      </c>
      <c r="U33" s="60">
        <f t="shared" si="7"/>
        <v>3408758.023705137</v>
      </c>
      <c r="V33" s="60">
        <f t="shared" si="7"/>
        <v>3406874.0897542881</v>
      </c>
      <c r="W33" s="60">
        <f t="shared" si="7"/>
        <v>3093980.7191090435</v>
      </c>
      <c r="X33" s="60">
        <f t="shared" si="7"/>
        <v>2940139.474356743</v>
      </c>
      <c r="Y33" s="60">
        <f t="shared" si="7"/>
        <v>2660241.6703187414</v>
      </c>
      <c r="Z33" s="60">
        <f t="shared" si="7"/>
        <v>1926208.8942566032</v>
      </c>
      <c r="AA33" s="60">
        <f t="shared" si="7"/>
        <v>837428.68300287786</v>
      </c>
      <c r="AB33" s="70">
        <f t="shared" si="6"/>
        <v>42776146.665721133</v>
      </c>
      <c r="AE33" s="108"/>
    </row>
    <row r="34" spans="1:31">
      <c r="A34" s="39">
        <v>31</v>
      </c>
      <c r="B34" s="47" t="s">
        <v>39</v>
      </c>
      <c r="C34" s="42">
        <f>Muertes!$E34</f>
        <v>44.588606200587385</v>
      </c>
      <c r="D34" s="42">
        <f t="shared" si="2"/>
        <v>9238810.2676335275</v>
      </c>
      <c r="E34" s="42">
        <f t="shared" si="2"/>
        <v>2141568.5944565115</v>
      </c>
      <c r="F34" s="42">
        <f t="shared" si="2"/>
        <v>2572012.1201890055</v>
      </c>
      <c r="G34" s="42">
        <f t="shared" si="2"/>
        <v>2437659.1141453041</v>
      </c>
      <c r="H34" s="42">
        <f t="shared" si="2"/>
        <v>2280162.4454273861</v>
      </c>
      <c r="I34" s="42">
        <f t="shared" si="2"/>
        <v>2278902.2575775832</v>
      </c>
      <c r="J34" s="42">
        <f t="shared" si="2"/>
        <v>2069603.8244805343</v>
      </c>
      <c r="K34" s="42">
        <f t="shared" si="2"/>
        <v>1966697.4209157792</v>
      </c>
      <c r="L34" s="42">
        <f t="shared" si="2"/>
        <v>1779470.1501952419</v>
      </c>
      <c r="M34" s="42">
        <f t="shared" si="2"/>
        <v>1288466.1076523627</v>
      </c>
      <c r="N34" s="42">
        <f t="shared" si="2"/>
        <v>560166.90549110377</v>
      </c>
      <c r="O34" s="58">
        <f t="shared" si="3"/>
        <v>28613519.208164338</v>
      </c>
      <c r="P34" s="42">
        <f>Muertes!$F34</f>
        <v>67.368039004216101</v>
      </c>
      <c r="Q34" s="61">
        <f t="shared" si="4"/>
        <v>13958734.831551844</v>
      </c>
      <c r="R34" s="61">
        <f t="shared" si="5"/>
        <v>3235653.4302175594</v>
      </c>
      <c r="S34" s="61">
        <f t="shared" si="7"/>
        <v>3886001.999092021</v>
      </c>
      <c r="T34" s="61">
        <f t="shared" si="7"/>
        <v>3683010.7122424557</v>
      </c>
      <c r="U34" s="61">
        <f t="shared" si="7"/>
        <v>3445052.1253897669</v>
      </c>
      <c r="V34" s="61">
        <f t="shared" si="7"/>
        <v>3443148.1326110684</v>
      </c>
      <c r="W34" s="61">
        <f t="shared" si="7"/>
        <v>3126923.2894084663</v>
      </c>
      <c r="X34" s="61">
        <f t="shared" si="7"/>
        <v>2971444.0493096202</v>
      </c>
      <c r="Y34" s="61">
        <f t="shared" si="7"/>
        <v>2688566.086724014</v>
      </c>
      <c r="Z34" s="61">
        <f t="shared" si="7"/>
        <v>1946717.8365129384</v>
      </c>
      <c r="AA34" s="61">
        <f t="shared" si="7"/>
        <v>846345.04537391395</v>
      </c>
      <c r="AB34" s="69">
        <f t="shared" si="6"/>
        <v>43231597.538433664</v>
      </c>
      <c r="AE34" s="108"/>
    </row>
    <row r="35" spans="1:31">
      <c r="A35" s="43">
        <v>32</v>
      </c>
      <c r="B35" s="46" t="s">
        <v>40</v>
      </c>
      <c r="C35" s="7">
        <f>Muertes!$E35</f>
        <v>38.452341551467555</v>
      </c>
      <c r="D35" s="7">
        <f t="shared" si="2"/>
        <v>7967369.2050856221</v>
      </c>
      <c r="E35" s="7">
        <f t="shared" si="2"/>
        <v>1846846.8531957224</v>
      </c>
      <c r="F35" s="7">
        <f t="shared" si="2"/>
        <v>2218052.9275821811</v>
      </c>
      <c r="G35" s="7">
        <f t="shared" si="2"/>
        <v>2102189.5239669611</v>
      </c>
      <c r="H35" s="7">
        <f t="shared" si="2"/>
        <v>1966367.478498315</v>
      </c>
      <c r="I35" s="7">
        <f t="shared" si="2"/>
        <v>1965280.7171539115</v>
      </c>
      <c r="J35" s="7">
        <f t="shared" si="2"/>
        <v>1784785.8436557422</v>
      </c>
      <c r="K35" s="7">
        <f t="shared" si="2"/>
        <v>1696041.3747233853</v>
      </c>
      <c r="L35" s="7">
        <f t="shared" si="2"/>
        <v>1534580.2398068078</v>
      </c>
      <c r="M35" s="7">
        <f t="shared" si="2"/>
        <v>1111147.9606708572</v>
      </c>
      <c r="N35" s="7">
        <f t="shared" si="2"/>
        <v>483076.97887826816</v>
      </c>
      <c r="O35" s="59">
        <f t="shared" si="3"/>
        <v>24675739.103217777</v>
      </c>
      <c r="P35" s="7">
        <f>Muertes!$F35</f>
        <v>58.14203876069098</v>
      </c>
      <c r="Q35" s="60">
        <f t="shared" si="4"/>
        <v>12047097.015477959</v>
      </c>
      <c r="R35" s="60">
        <f t="shared" si="5"/>
        <v>2792533.2240129253</v>
      </c>
      <c r="S35" s="60">
        <f t="shared" si="7"/>
        <v>3353817.0651099239</v>
      </c>
      <c r="T35" s="60">
        <f t="shared" si="7"/>
        <v>3178625.2762061185</v>
      </c>
      <c r="U35" s="60">
        <f t="shared" si="7"/>
        <v>2973254.9316817303</v>
      </c>
      <c r="V35" s="60">
        <f t="shared" si="7"/>
        <v>2971611.6892246916</v>
      </c>
      <c r="W35" s="60">
        <f t="shared" si="7"/>
        <v>2698693.590934366</v>
      </c>
      <c r="X35" s="60">
        <f t="shared" si="7"/>
        <v>2564507.1111446819</v>
      </c>
      <c r="Y35" s="60">
        <f t="shared" si="7"/>
        <v>2320369.0642561819</v>
      </c>
      <c r="Z35" s="60">
        <f t="shared" si="7"/>
        <v>1680116.3516067346</v>
      </c>
      <c r="AA35" s="60">
        <f t="shared" si="7"/>
        <v>730438.75345650583</v>
      </c>
      <c r="AB35" s="70">
        <f t="shared" si="6"/>
        <v>37311064.07311181</v>
      </c>
      <c r="AE35" s="108"/>
    </row>
    <row r="36" spans="1:31">
      <c r="A36" s="39">
        <v>33</v>
      </c>
      <c r="B36" s="53" t="s">
        <v>41</v>
      </c>
      <c r="C36" s="42">
        <f>Muertes!$E36</f>
        <v>61.798588743822478</v>
      </c>
      <c r="D36" s="42">
        <f t="shared" si="2"/>
        <v>12804738.359463846</v>
      </c>
      <c r="E36" s="42">
        <f t="shared" si="2"/>
        <v>2968155.5023301099</v>
      </c>
      <c r="F36" s="42">
        <f t="shared" si="2"/>
        <v>3564738.4568301076</v>
      </c>
      <c r="G36" s="42">
        <f t="shared" si="2"/>
        <v>3378528.8648630548</v>
      </c>
      <c r="H36" s="42">
        <f t="shared" si="2"/>
        <v>3160242.7893836997</v>
      </c>
      <c r="I36" s="42">
        <f t="shared" si="2"/>
        <v>3158496.2034886484</v>
      </c>
      <c r="J36" s="42">
        <f t="shared" si="2"/>
        <v>2868414.2993020904</v>
      </c>
      <c r="K36" s="42">
        <f t="shared" si="2"/>
        <v>2725788.8383402638</v>
      </c>
      <c r="L36" s="42">
        <f t="shared" si="2"/>
        <v>2466296.9615851124</v>
      </c>
      <c r="M36" s="42">
        <f t="shared" si="2"/>
        <v>1785778.7870506058</v>
      </c>
      <c r="N36" s="42">
        <f t="shared" si="2"/>
        <v>776376.01105119009</v>
      </c>
      <c r="O36" s="58">
        <f t="shared" si="3"/>
        <v>39657555.073688723</v>
      </c>
      <c r="P36" s="42">
        <f>Muertes!$F36</f>
        <v>93.37025961678296</v>
      </c>
      <c r="Q36" s="61">
        <f t="shared" si="4"/>
        <v>19346424.720218744</v>
      </c>
      <c r="R36" s="61">
        <f t="shared" si="5"/>
        <v>4484527.1626570672</v>
      </c>
      <c r="S36" s="61">
        <f t="shared" si="7"/>
        <v>5385892.4927865583</v>
      </c>
      <c r="T36" s="61">
        <f t="shared" si="7"/>
        <v>5104552.120805379</v>
      </c>
      <c r="U36" s="61">
        <f t="shared" si="7"/>
        <v>4774748.0273377355</v>
      </c>
      <c r="V36" s="61">
        <f t="shared" si="7"/>
        <v>4772109.1454186039</v>
      </c>
      <c r="W36" s="61">
        <f t="shared" si="7"/>
        <v>4333830.1611475078</v>
      </c>
      <c r="X36" s="61">
        <f t="shared" si="7"/>
        <v>4118340.1865596939</v>
      </c>
      <c r="Y36" s="61">
        <f t="shared" si="7"/>
        <v>3726279.0668226075</v>
      </c>
      <c r="Z36" s="61">
        <f t="shared" si="7"/>
        <v>2698097.6807779674</v>
      </c>
      <c r="AA36" s="61">
        <f t="shared" si="7"/>
        <v>1173011.0862659186</v>
      </c>
      <c r="AB36" s="69">
        <f t="shared" si="6"/>
        <v>59917811.850797795</v>
      </c>
      <c r="AE36" s="108"/>
    </row>
    <row r="37" spans="1:31">
      <c r="A37" s="43">
        <v>34</v>
      </c>
      <c r="B37" s="46" t="s">
        <v>42</v>
      </c>
      <c r="C37" s="7">
        <f>Muertes!$E37</f>
        <v>40.300861978387097</v>
      </c>
      <c r="D37" s="7">
        <f t="shared" si="2"/>
        <v>8350384.7544689439</v>
      </c>
      <c r="E37" s="7">
        <f t="shared" ref="E37:N37" si="8">E$1*E$2*$C37</f>
        <v>1935630.3705520036</v>
      </c>
      <c r="F37" s="7">
        <f t="shared" si="8"/>
        <v>2324681.4443172789</v>
      </c>
      <c r="G37" s="7">
        <f t="shared" si="8"/>
        <v>2203248.136252196</v>
      </c>
      <c r="H37" s="7">
        <f t="shared" si="8"/>
        <v>2060896.7140188417</v>
      </c>
      <c r="I37" s="7">
        <f t="shared" si="8"/>
        <v>2059757.7087677408</v>
      </c>
      <c r="J37" s="7">
        <f t="shared" si="8"/>
        <v>1870585.9004678493</v>
      </c>
      <c r="K37" s="7">
        <f t="shared" si="8"/>
        <v>1777575.2163460217</v>
      </c>
      <c r="L37" s="7">
        <f t="shared" si="8"/>
        <v>1608352.156043251</v>
      </c>
      <c r="M37" s="7">
        <f t="shared" si="8"/>
        <v>1164564.2058137145</v>
      </c>
      <c r="N37" s="7">
        <f t="shared" si="8"/>
        <v>506299.95119156223</v>
      </c>
      <c r="O37" s="59">
        <f t="shared" si="3"/>
        <v>25861976.558239404</v>
      </c>
      <c r="P37" s="7">
        <f>Muertes!$F37</f>
        <v>60.889771468742289</v>
      </c>
      <c r="Q37" s="60">
        <f t="shared" si="4"/>
        <v>12616430.379289689</v>
      </c>
      <c r="R37" s="60">
        <f t="shared" si="5"/>
        <v>2924505.4603069159</v>
      </c>
      <c r="S37" s="60">
        <f t="shared" si="7"/>
        <v>3512314.9960915525</v>
      </c>
      <c r="T37" s="60">
        <f t="shared" si="7"/>
        <v>3328843.8241662066</v>
      </c>
      <c r="U37" s="60">
        <f t="shared" si="7"/>
        <v>3113767.889247301</v>
      </c>
      <c r="V37" s="60">
        <f t="shared" si="7"/>
        <v>3112046.9888487333</v>
      </c>
      <c r="W37" s="60">
        <f t="shared" si="7"/>
        <v>2826231.0630780533</v>
      </c>
      <c r="X37" s="60">
        <f t="shared" si="7"/>
        <v>2685703.0688290298</v>
      </c>
      <c r="Y37" s="60">
        <f t="shared" si="7"/>
        <v>2430027.3099680212</v>
      </c>
      <c r="Z37" s="60">
        <f t="shared" si="7"/>
        <v>1759516.9153131938</v>
      </c>
      <c r="AA37" s="60">
        <f t="shared" si="7"/>
        <v>764958.53461453447</v>
      </c>
      <c r="AB37" s="70">
        <f t="shared" si="6"/>
        <v>39074346.429753236</v>
      </c>
      <c r="AE37" s="108"/>
    </row>
    <row r="38" spans="1:31">
      <c r="A38" s="8" t="s">
        <v>46</v>
      </c>
      <c r="B38" s="11" t="s">
        <v>45</v>
      </c>
      <c r="C38" s="13">
        <f>SUM('$ Muertes'!$C$4:$C$37)</f>
        <v>5065.256657029111</v>
      </c>
      <c r="D38" s="13">
        <f t="shared" ref="D38:AB38" si="9">SUM(D4:D37)</f>
        <v>1049526980.0683554</v>
      </c>
      <c r="E38" s="13">
        <f t="shared" si="9"/>
        <v>243281759.71135026</v>
      </c>
      <c r="F38" s="13">
        <f t="shared" si="9"/>
        <v>292180057.28053671</v>
      </c>
      <c r="G38" s="13">
        <f t="shared" si="9"/>
        <v>276917582.93466306</v>
      </c>
      <c r="H38" s="13">
        <f t="shared" si="9"/>
        <v>259025993.18425646</v>
      </c>
      <c r="I38" s="13">
        <f t="shared" si="9"/>
        <v>258882836.09908989</v>
      </c>
      <c r="J38" s="13">
        <f t="shared" si="9"/>
        <v>235106576.37970385</v>
      </c>
      <c r="K38" s="13">
        <f t="shared" si="9"/>
        <v>223416429.72290093</v>
      </c>
      <c r="L38" s="13">
        <f t="shared" si="9"/>
        <v>202147449.59088454</v>
      </c>
      <c r="M38" s="13">
        <f t="shared" si="9"/>
        <v>146369489.54588628</v>
      </c>
      <c r="N38" s="13">
        <f t="shared" si="9"/>
        <v>63634847.304306008</v>
      </c>
      <c r="O38" s="20">
        <f t="shared" si="9"/>
        <v>3250490001.8219333</v>
      </c>
      <c r="P38" s="13">
        <f t="shared" si="9"/>
        <v>7646.0966143516798</v>
      </c>
      <c r="Q38" s="12">
        <f t="shared" si="9"/>
        <v>1584279974.8035104</v>
      </c>
      <c r="R38" s="12">
        <f t="shared" si="9"/>
        <v>367238220.13660771</v>
      </c>
      <c r="S38" s="12">
        <f t="shared" si="9"/>
        <v>441051085.46742535</v>
      </c>
      <c r="T38" s="12">
        <f t="shared" si="9"/>
        <v>418012104.16315717</v>
      </c>
      <c r="U38" s="12">
        <f t="shared" si="9"/>
        <v>391004425.56386787</v>
      </c>
      <c r="V38" s="12">
        <f t="shared" si="9"/>
        <v>390788327.35239929</v>
      </c>
      <c r="W38" s="12">
        <f t="shared" si="9"/>
        <v>354897632.91146439</v>
      </c>
      <c r="X38" s="12">
        <f t="shared" si="9"/>
        <v>337251144.91962349</v>
      </c>
      <c r="Y38" s="12">
        <f t="shared" si="9"/>
        <v>305145234.40224689</v>
      </c>
      <c r="Z38" s="12">
        <f t="shared" si="9"/>
        <v>220947394.02950516</v>
      </c>
      <c r="AA38" s="12">
        <f t="shared" si="9"/>
        <v>96057953.914939016</v>
      </c>
      <c r="AB38" s="26">
        <f t="shared" si="9"/>
        <v>4906673497.6647472</v>
      </c>
      <c r="AE38" s="108"/>
    </row>
    <row r="44" spans="1:31">
      <c r="AB44" s="108"/>
    </row>
    <row r="49" spans="28:28">
      <c r="AB49" s="108"/>
    </row>
  </sheetData>
  <mergeCells count="2">
    <mergeCell ref="C1:C2"/>
    <mergeCell ref="P1:P2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="125" zoomScaleNormal="125" zoomScalePageLayoutView="125" workbookViewId="0">
      <pane xSplit="2" ySplit="3" topLeftCell="G4" activePane="bottomRight" state="frozen"/>
      <selection pane="topRight" activeCell="C1" sqref="C1"/>
      <selection pane="bottomLeft" activeCell="A2" sqref="A2"/>
      <selection pane="bottomRight" activeCell="H5" sqref="H5"/>
    </sheetView>
  </sheetViews>
  <sheetFormatPr baseColWidth="10" defaultRowHeight="15" x14ac:dyDescent="0"/>
  <cols>
    <col min="2" max="2" width="16.83203125" customWidth="1"/>
    <col min="3" max="3" width="12.5" customWidth="1"/>
    <col min="4" max="4" width="9.5" customWidth="1"/>
    <col min="5" max="5" width="12.1640625" customWidth="1"/>
    <col min="6" max="6" width="11.83203125" customWidth="1"/>
    <col min="7" max="7" width="21.1640625" bestFit="1" customWidth="1"/>
    <col min="8" max="8" width="23" customWidth="1"/>
    <col min="9" max="9" width="21.1640625" customWidth="1"/>
    <col min="10" max="10" width="19.33203125" customWidth="1"/>
    <col min="11" max="11" width="19.5" customWidth="1"/>
    <col min="12" max="12" width="19.1640625" customWidth="1"/>
  </cols>
  <sheetData>
    <row r="1" spans="1:14">
      <c r="A1" s="252" t="s">
        <v>43</v>
      </c>
      <c r="B1" s="192"/>
      <c r="C1" s="192"/>
      <c r="D1" s="192"/>
      <c r="E1" s="192"/>
      <c r="F1" s="192"/>
      <c r="G1" s="250" t="s">
        <v>44</v>
      </c>
      <c r="H1" s="5" t="s">
        <v>77</v>
      </c>
      <c r="I1" s="5" t="s">
        <v>44</v>
      </c>
      <c r="J1" s="246" t="s">
        <v>79</v>
      </c>
      <c r="K1" s="247"/>
      <c r="L1" s="247"/>
    </row>
    <row r="2" spans="1:14">
      <c r="A2" s="253" t="s">
        <v>78</v>
      </c>
      <c r="B2" s="255">
        <f>Supuestos!E4</f>
        <v>20</v>
      </c>
      <c r="C2" s="256"/>
      <c r="D2" s="256"/>
      <c r="E2" s="256"/>
      <c r="F2" s="256"/>
      <c r="G2" s="251">
        <v>2.6660999999999998E-3</v>
      </c>
      <c r="H2" s="6">
        <v>5.9820716775474685E-4</v>
      </c>
      <c r="I2" s="6">
        <v>1.6044E-3</v>
      </c>
      <c r="J2" s="248">
        <v>1.3804280976397079E-3</v>
      </c>
      <c r="K2" s="14">
        <v>5.9820716775474685E-4</v>
      </c>
      <c r="L2" s="14">
        <v>1.3804280976397079E-3</v>
      </c>
    </row>
    <row r="3" spans="1:14" s="1" customFormat="1" ht="41" customHeight="1">
      <c r="A3" s="86" t="s">
        <v>0</v>
      </c>
      <c r="B3" s="86" t="s">
        <v>1</v>
      </c>
      <c r="C3" s="71" t="s">
        <v>2</v>
      </c>
      <c r="D3" s="72" t="s">
        <v>4</v>
      </c>
      <c r="E3" s="72" t="s">
        <v>5</v>
      </c>
      <c r="F3" s="72" t="s">
        <v>6</v>
      </c>
      <c r="G3" s="249" t="s">
        <v>74</v>
      </c>
      <c r="H3" s="72" t="s">
        <v>75</v>
      </c>
      <c r="I3" s="72" t="s">
        <v>76</v>
      </c>
      <c r="J3" s="249" t="s">
        <v>80</v>
      </c>
      <c r="K3" s="72" t="s">
        <v>81</v>
      </c>
      <c r="L3" s="78" t="s">
        <v>82</v>
      </c>
    </row>
    <row r="4" spans="1:14">
      <c r="A4" s="64">
        <v>1</v>
      </c>
      <c r="B4" s="65" t="s">
        <v>10</v>
      </c>
      <c r="C4" s="66">
        <f>Supuestos!C4</f>
        <v>50.31841</v>
      </c>
      <c r="D4" s="67">
        <v>26880.182643042805</v>
      </c>
      <c r="E4" s="67">
        <v>54986.430748953193</v>
      </c>
      <c r="F4" s="67">
        <v>24701.856312061798</v>
      </c>
      <c r="G4" s="103">
        <f>IF($D4*(1-(1/EXP($G$2*($C4-$B$2))))&gt;0,$D4*(1-(1/EXP($G$2*($C4-$B$2)))),0)</f>
        <v>2087.2807680186033</v>
      </c>
      <c r="H4" s="68">
        <f>IF($E4*(1-(1/EXP($H$2*($C4-$B$2))))&gt;0,$E4*(1-(1/EXP($H$2*($C4-$B$2)))),0)</f>
        <v>988.28267975564086</v>
      </c>
      <c r="I4" s="68">
        <f>IF($F4*(1-(1/EXP($I$2*($C4-$B$2))))&gt;0,$F4*(1-(1/EXP($I$2*($C4-$B$2)))),0)</f>
        <v>1172.8131306170931</v>
      </c>
      <c r="J4" s="103">
        <f>IF($D4*(1-(1/EXP($J$2*($C4-$B$2))))&gt;0,$D4*(1-(1/EXP($J$2*($C4-$B$2)))),0)</f>
        <v>1101.7828137383285</v>
      </c>
      <c r="K4" s="68">
        <f>IF($E4*(1-(1/EXP($K$2*($C4-$B$2))))&gt;0,$E4*(1-(1/EXP($K$2*($C4-$B$2)))),0)</f>
        <v>988.28267975564086</v>
      </c>
      <c r="L4" s="68">
        <f>IF($F4*(1-(1/EXP($L$2*($C4-$B$2))))&gt;0,$F4*(1-(1/EXP($L$2*($C4-$B$2)))),0)</f>
        <v>1012.4961245048486</v>
      </c>
      <c r="M4" s="105"/>
    </row>
    <row r="5" spans="1:14">
      <c r="A5" s="43">
        <v>2</v>
      </c>
      <c r="B5" s="44" t="s">
        <v>11</v>
      </c>
      <c r="C5" s="45">
        <f>Supuestos!C5</f>
        <v>41.420540000000003</v>
      </c>
      <c r="D5" s="56">
        <v>7455.3337290335776</v>
      </c>
      <c r="E5" s="56">
        <v>13399.328865267194</v>
      </c>
      <c r="F5" s="56">
        <v>8151.5751406468135</v>
      </c>
      <c r="G5" s="38">
        <f t="shared" ref="G5:G37" si="0">IF($D5*(1-(1/EXP($G$2*($C5-$B$2))))&gt;0,$D5*(1-(1/EXP($G$2*($C5-$B$2)))),0)</f>
        <v>413.83939276290624</v>
      </c>
      <c r="H5" s="7">
        <f t="shared" ref="H5:H37" si="1">IF($E5*(1-(1/EXP($H$2*($C5-$B$2))))&gt;0,$E5*(1-(1/EXP($H$2*($C5-$B$2)))),0)</f>
        <v>170.60255753958589</v>
      </c>
      <c r="I5" s="7">
        <f t="shared" ref="I5:I37" si="2">IF($F5*(1-(1/EXP($I$2*($C5-$B$2))))&gt;0,$F5*(1-(1/EXP($I$2*($C5-$B$2)))),0)</f>
        <v>275.38688453660507</v>
      </c>
      <c r="J5" s="38">
        <f t="shared" ref="J5:J37" si="3">IF($D5*(1-(1/EXP($J$2*($C5-$B$2))))&gt;0,$D5*(1-(1/EXP($J$2*($C5-$B$2)))),0)</f>
        <v>217.22318518410012</v>
      </c>
      <c r="K5" s="7">
        <f t="shared" ref="K5:K37" si="4">IF($E5*(1-(1/EXP($K$2*($C5-$B$2))))&gt;0,$E5*(1-(1/EXP($K$2*($C5-$B$2)))),0)</f>
        <v>170.60255753958589</v>
      </c>
      <c r="L5" s="7">
        <f t="shared" ref="L5:L37" si="5">IF($F5*(1-(1/EXP($L$2*($C5-$B$2))))&gt;0,$F5*(1-(1/EXP($L$2*($C5-$B$2)))),0)</f>
        <v>237.50930282612097</v>
      </c>
      <c r="M5" s="105"/>
    </row>
    <row r="6" spans="1:14">
      <c r="A6" s="39">
        <v>3</v>
      </c>
      <c r="B6" s="40" t="s">
        <v>12</v>
      </c>
      <c r="C6" s="41">
        <f>Supuestos!C6</f>
        <v>72.7</v>
      </c>
      <c r="D6" s="55">
        <v>7683.6447716945122</v>
      </c>
      <c r="E6" s="55">
        <v>12175.771038655554</v>
      </c>
      <c r="F6" s="55">
        <v>4988.0160650423832</v>
      </c>
      <c r="G6" s="99">
        <f t="shared" si="0"/>
        <v>1007.1671640496445</v>
      </c>
      <c r="H6" s="42">
        <f t="shared" si="1"/>
        <v>377.86007422063085</v>
      </c>
      <c r="I6" s="42">
        <f t="shared" si="2"/>
        <v>404.40848843380371</v>
      </c>
      <c r="J6" s="99">
        <f t="shared" si="3"/>
        <v>539.12602766337318</v>
      </c>
      <c r="K6" s="42">
        <f t="shared" si="4"/>
        <v>377.86007422063085</v>
      </c>
      <c r="L6" s="42">
        <f t="shared" si="5"/>
        <v>349.98615461426829</v>
      </c>
      <c r="M6" s="105"/>
    </row>
    <row r="7" spans="1:14">
      <c r="A7" s="43">
        <v>4</v>
      </c>
      <c r="B7" s="46" t="s">
        <v>13</v>
      </c>
      <c r="C7" s="45">
        <f>Supuestos!C7</f>
        <v>26.576080000000001</v>
      </c>
      <c r="D7" s="56">
        <v>2654.3191949714574</v>
      </c>
      <c r="E7" s="56">
        <v>4516.9210139216339</v>
      </c>
      <c r="F7" s="56">
        <v>1908.2732594497488</v>
      </c>
      <c r="G7" s="38">
        <f t="shared" si="0"/>
        <v>46.131237150458823</v>
      </c>
      <c r="H7" s="7">
        <f t="shared" si="1"/>
        <v>17.73402229771413</v>
      </c>
      <c r="I7" s="7">
        <f t="shared" si="2"/>
        <v>20.027709013198709</v>
      </c>
      <c r="J7" s="38">
        <f t="shared" si="3"/>
        <v>23.986357200676323</v>
      </c>
      <c r="K7" s="7">
        <f t="shared" si="4"/>
        <v>17.73402229771413</v>
      </c>
      <c r="L7" s="7">
        <f t="shared" si="5"/>
        <v>17.244543958531999</v>
      </c>
      <c r="M7" s="105"/>
      <c r="N7" s="9"/>
    </row>
    <row r="8" spans="1:14">
      <c r="A8" s="39">
        <v>5</v>
      </c>
      <c r="B8" s="40" t="s">
        <v>14</v>
      </c>
      <c r="C8" s="41">
        <f>Supuestos!C8</f>
        <v>57.574350000000003</v>
      </c>
      <c r="D8" s="55">
        <v>1154.8479125600907</v>
      </c>
      <c r="E8" s="55">
        <v>1646.7937312555955</v>
      </c>
      <c r="F8" s="55">
        <v>930.69106519287016</v>
      </c>
      <c r="G8" s="99">
        <f t="shared" si="0"/>
        <v>110.083222242227</v>
      </c>
      <c r="H8" s="42">
        <f t="shared" si="1"/>
        <v>36.602484428226475</v>
      </c>
      <c r="I8" s="42">
        <f t="shared" si="2"/>
        <v>54.448368212712516</v>
      </c>
      <c r="J8" s="99">
        <f t="shared" si="3"/>
        <v>58.373482093686704</v>
      </c>
      <c r="K8" s="42">
        <f t="shared" si="4"/>
        <v>36.602484428226475</v>
      </c>
      <c r="L8" s="42">
        <f t="shared" si="5"/>
        <v>47.043145368255026</v>
      </c>
      <c r="M8" s="105"/>
    </row>
    <row r="9" spans="1:14">
      <c r="A9" s="43">
        <v>6</v>
      </c>
      <c r="B9" s="46" t="s">
        <v>15</v>
      </c>
      <c r="C9" s="45">
        <f>Supuestos!C9</f>
        <v>67.722219999999993</v>
      </c>
      <c r="D9" s="56">
        <v>2468.6010801662087</v>
      </c>
      <c r="E9" s="56">
        <v>4546.955576262967</v>
      </c>
      <c r="F9" s="56">
        <v>1940.6857153724004</v>
      </c>
      <c r="G9" s="38">
        <f t="shared" si="0"/>
        <v>294.92579401398899</v>
      </c>
      <c r="H9" s="7">
        <f t="shared" si="1"/>
        <v>127.97013825365748</v>
      </c>
      <c r="I9" s="7">
        <f t="shared" si="2"/>
        <v>143.04365014572826</v>
      </c>
      <c r="J9" s="38">
        <f t="shared" si="3"/>
        <v>157.38337087451194</v>
      </c>
      <c r="K9" s="7">
        <f t="shared" si="4"/>
        <v>127.97013825365748</v>
      </c>
      <c r="L9" s="7">
        <f t="shared" si="5"/>
        <v>123.72661672527406</v>
      </c>
      <c r="M9" s="105"/>
    </row>
    <row r="10" spans="1:14">
      <c r="A10" s="39">
        <v>7</v>
      </c>
      <c r="B10" s="47" t="s">
        <v>16</v>
      </c>
      <c r="C10" s="41">
        <f>Supuestos!C10</f>
        <v>48.977170000000001</v>
      </c>
      <c r="D10" s="55">
        <v>2603.3120787288944</v>
      </c>
      <c r="E10" s="55">
        <v>3214.6826412791552</v>
      </c>
      <c r="F10" s="55">
        <v>1943.5364572435119</v>
      </c>
      <c r="G10" s="99">
        <f t="shared" si="0"/>
        <v>193.54889699765147</v>
      </c>
      <c r="H10" s="42">
        <f t="shared" si="1"/>
        <v>55.244241758709464</v>
      </c>
      <c r="I10" s="42">
        <f t="shared" si="2"/>
        <v>88.288683043277928</v>
      </c>
      <c r="J10" s="99">
        <f t="shared" si="3"/>
        <v>102.07957692353989</v>
      </c>
      <c r="K10" s="42">
        <f t="shared" si="4"/>
        <v>55.244241758709464</v>
      </c>
      <c r="L10" s="42">
        <f t="shared" si="5"/>
        <v>76.208834473569055</v>
      </c>
      <c r="M10" s="105"/>
    </row>
    <row r="11" spans="1:14">
      <c r="A11" s="43">
        <v>8</v>
      </c>
      <c r="B11" s="46" t="s">
        <v>17</v>
      </c>
      <c r="C11" s="48">
        <f>Supuestos!C11</f>
        <v>52.495060000000002</v>
      </c>
      <c r="D11" s="56">
        <v>2664.2893741752814</v>
      </c>
      <c r="E11" s="56">
        <v>4065.4560889367713</v>
      </c>
      <c r="F11" s="56">
        <v>2029.2085076464898</v>
      </c>
      <c r="G11" s="38">
        <f t="shared" si="0"/>
        <v>221.10492321149027</v>
      </c>
      <c r="H11" s="7">
        <f t="shared" si="1"/>
        <v>78.264351495874351</v>
      </c>
      <c r="I11" s="7">
        <f t="shared" si="2"/>
        <v>103.08248212169593</v>
      </c>
      <c r="J11" s="38">
        <f t="shared" si="3"/>
        <v>116.87142592988107</v>
      </c>
      <c r="K11" s="7">
        <f t="shared" si="4"/>
        <v>78.264351495874351</v>
      </c>
      <c r="L11" s="7">
        <f t="shared" si="5"/>
        <v>89.013038184375873</v>
      </c>
      <c r="M11" s="105"/>
    </row>
    <row r="12" spans="1:14">
      <c r="A12" s="39">
        <v>9</v>
      </c>
      <c r="B12" s="47" t="s">
        <v>181</v>
      </c>
      <c r="C12" s="49">
        <f>Supuestos!C12</f>
        <v>52.495060000000002</v>
      </c>
      <c r="D12" s="55">
        <v>3223.3177180661419</v>
      </c>
      <c r="E12" s="55">
        <v>4240.8317452312658</v>
      </c>
      <c r="F12" s="55">
        <v>2425.0195154418616</v>
      </c>
      <c r="G12" s="99">
        <f t="shared" si="0"/>
        <v>267.49775135062447</v>
      </c>
      <c r="H12" s="42">
        <f t="shared" si="1"/>
        <v>81.640519312666981</v>
      </c>
      <c r="I12" s="42">
        <f t="shared" si="2"/>
        <v>123.18942578021566</v>
      </c>
      <c r="J12" s="99">
        <f t="shared" si="3"/>
        <v>141.39370204561595</v>
      </c>
      <c r="K12" s="42">
        <f t="shared" si="4"/>
        <v>81.640519312666981</v>
      </c>
      <c r="L12" s="42">
        <f t="shared" si="5"/>
        <v>106.37564050834739</v>
      </c>
      <c r="M12" s="105"/>
    </row>
    <row r="13" spans="1:14">
      <c r="A13" s="43">
        <v>10</v>
      </c>
      <c r="B13" s="46" t="s">
        <v>18</v>
      </c>
      <c r="C13" s="48">
        <f>Supuestos!C13</f>
        <v>52.495060000000002</v>
      </c>
      <c r="D13" s="56">
        <v>908.0175219386665</v>
      </c>
      <c r="E13" s="56">
        <v>1529.1663224717265</v>
      </c>
      <c r="F13" s="56">
        <v>591.14161210151121</v>
      </c>
      <c r="G13" s="38">
        <f t="shared" si="0"/>
        <v>75.354856874390038</v>
      </c>
      <c r="H13" s="7">
        <f t="shared" si="1"/>
        <v>29.438077288120496</v>
      </c>
      <c r="I13" s="7">
        <f t="shared" si="2"/>
        <v>30.029612250896552</v>
      </c>
      <c r="J13" s="38">
        <f t="shared" si="3"/>
        <v>39.830997183306479</v>
      </c>
      <c r="K13" s="7">
        <f t="shared" si="4"/>
        <v>29.438077288120496</v>
      </c>
      <c r="L13" s="7">
        <f t="shared" si="5"/>
        <v>25.93095322244341</v>
      </c>
      <c r="M13" s="105"/>
      <c r="N13" s="9"/>
    </row>
    <row r="14" spans="1:14">
      <c r="A14" s="39">
        <v>11</v>
      </c>
      <c r="B14" s="47" t="s">
        <v>19</v>
      </c>
      <c r="C14" s="49">
        <f>Supuestos!C14</f>
        <v>52.495060000000002</v>
      </c>
      <c r="D14" s="55">
        <v>1868.3980730360413</v>
      </c>
      <c r="E14" s="55">
        <v>2187.9130568806713</v>
      </c>
      <c r="F14" s="55">
        <v>1169.408744398608</v>
      </c>
      <c r="G14" s="99">
        <f t="shared" si="0"/>
        <v>155.05523404153772</v>
      </c>
      <c r="H14" s="42">
        <f t="shared" si="1"/>
        <v>42.119652206329604</v>
      </c>
      <c r="I14" s="42">
        <f t="shared" si="2"/>
        <v>59.405209239554765</v>
      </c>
      <c r="J14" s="99">
        <f t="shared" si="3"/>
        <v>81.958945269583296</v>
      </c>
      <c r="K14" s="42">
        <f t="shared" si="4"/>
        <v>42.119652206329604</v>
      </c>
      <c r="L14" s="42">
        <f t="shared" si="5"/>
        <v>51.297155923628921</v>
      </c>
      <c r="M14" s="105"/>
    </row>
    <row r="15" spans="1:14">
      <c r="A15" s="43">
        <v>12</v>
      </c>
      <c r="B15" s="50" t="s">
        <v>20</v>
      </c>
      <c r="C15" s="115">
        <f>Supuestos!C15</f>
        <v>53.030515000000001</v>
      </c>
      <c r="D15" s="56">
        <v>1572.8342100566738</v>
      </c>
      <c r="E15" s="56">
        <v>2699.3437486736652</v>
      </c>
      <c r="F15" s="56">
        <v>1318.5734440525737</v>
      </c>
      <c r="G15" s="38">
        <f t="shared" si="0"/>
        <v>132.58441809258119</v>
      </c>
      <c r="H15" s="7">
        <f t="shared" si="1"/>
        <v>52.813090706880985</v>
      </c>
      <c r="I15" s="7">
        <f t="shared" si="2"/>
        <v>68.057439562643495</v>
      </c>
      <c r="J15" s="38">
        <f t="shared" si="3"/>
        <v>70.104936886298901</v>
      </c>
      <c r="K15" s="7">
        <f t="shared" si="4"/>
        <v>52.813090706880985</v>
      </c>
      <c r="L15" s="7">
        <f t="shared" si="5"/>
        <v>58.771933802180349</v>
      </c>
      <c r="M15" s="105"/>
    </row>
    <row r="16" spans="1:14">
      <c r="A16" s="39">
        <v>13</v>
      </c>
      <c r="B16" s="47" t="s">
        <v>21</v>
      </c>
      <c r="C16" s="41">
        <f>Supuestos!C16</f>
        <v>137.16999999999999</v>
      </c>
      <c r="D16" s="55">
        <v>1320.435116178088</v>
      </c>
      <c r="E16" s="55">
        <v>2432.1304332391992</v>
      </c>
      <c r="F16" s="55">
        <v>1038.0573793925334</v>
      </c>
      <c r="G16" s="99">
        <f t="shared" si="0"/>
        <v>354.27491737676399</v>
      </c>
      <c r="H16" s="42">
        <f t="shared" si="1"/>
        <v>164.63551719234786</v>
      </c>
      <c r="I16" s="42">
        <f t="shared" si="2"/>
        <v>177.8970572268187</v>
      </c>
      <c r="J16" s="99">
        <f t="shared" si="3"/>
        <v>197.19602672324231</v>
      </c>
      <c r="K16" s="42">
        <f t="shared" si="4"/>
        <v>164.63551719234786</v>
      </c>
      <c r="L16" s="42">
        <f t="shared" si="5"/>
        <v>155.02525509882059</v>
      </c>
      <c r="M16" s="105"/>
    </row>
    <row r="17" spans="1:13">
      <c r="A17" s="43">
        <v>14</v>
      </c>
      <c r="B17" s="46" t="s">
        <v>22</v>
      </c>
      <c r="C17" s="115">
        <f>Supuestos!C17</f>
        <v>53.030515000000001</v>
      </c>
      <c r="D17" s="56">
        <v>1346.2352269543526</v>
      </c>
      <c r="E17" s="56">
        <v>2211.7283594206228</v>
      </c>
      <c r="F17" s="56">
        <v>1738.0675723799914</v>
      </c>
      <c r="G17" s="38">
        <f t="shared" si="0"/>
        <v>113.48291704250589</v>
      </c>
      <c r="H17" s="7">
        <f t="shared" si="1"/>
        <v>43.272817892295734</v>
      </c>
      <c r="I17" s="7">
        <f t="shared" si="2"/>
        <v>89.709397149306923</v>
      </c>
      <c r="J17" s="38">
        <f t="shared" si="3"/>
        <v>60.004884822759841</v>
      </c>
      <c r="K17" s="7">
        <f t="shared" si="4"/>
        <v>43.272817892295734</v>
      </c>
      <c r="L17" s="7">
        <f t="shared" si="5"/>
        <v>77.469778242826706</v>
      </c>
      <c r="M17" s="105"/>
    </row>
    <row r="18" spans="1:13">
      <c r="A18" s="39">
        <v>15</v>
      </c>
      <c r="B18" s="47" t="s">
        <v>23</v>
      </c>
      <c r="C18" s="41">
        <f>Supuestos!C18</f>
        <v>72.271429999999995</v>
      </c>
      <c r="D18" s="55">
        <v>1072.1341955754667</v>
      </c>
      <c r="E18" s="55">
        <v>1558.7582115284092</v>
      </c>
      <c r="F18" s="55">
        <v>901.42544987218855</v>
      </c>
      <c r="G18" s="99">
        <f t="shared" si="0"/>
        <v>139.46958995476689</v>
      </c>
      <c r="H18" s="42">
        <f t="shared" si="1"/>
        <v>47.986871028764845</v>
      </c>
      <c r="I18" s="42">
        <f t="shared" si="2"/>
        <v>72.514225922274861</v>
      </c>
      <c r="J18" s="99">
        <f t="shared" si="3"/>
        <v>74.636772318073696</v>
      </c>
      <c r="K18" s="42">
        <f t="shared" si="4"/>
        <v>47.986871028764845</v>
      </c>
      <c r="L18" s="42">
        <f t="shared" si="5"/>
        <v>62.752859055778465</v>
      </c>
      <c r="M18" s="105"/>
    </row>
    <row r="19" spans="1:13">
      <c r="A19" s="43">
        <v>16</v>
      </c>
      <c r="B19" s="46" t="s">
        <v>24</v>
      </c>
      <c r="C19" s="115">
        <f>Supuestos!C19</f>
        <v>53.030515000000001</v>
      </c>
      <c r="D19" s="56">
        <v>568.18617562488782</v>
      </c>
      <c r="E19" s="56">
        <v>1102.2302223108811</v>
      </c>
      <c r="F19" s="56">
        <v>506.01692591525881</v>
      </c>
      <c r="G19" s="38">
        <f t="shared" si="0"/>
        <v>47.89610563007809</v>
      </c>
      <c r="H19" s="7">
        <f t="shared" si="1"/>
        <v>21.565309990390436</v>
      </c>
      <c r="I19" s="7">
        <f t="shared" si="2"/>
        <v>26.117783964545907</v>
      </c>
      <c r="J19" s="38">
        <f t="shared" si="3"/>
        <v>25.325400304215801</v>
      </c>
      <c r="K19" s="7">
        <f t="shared" si="4"/>
        <v>21.565309990390436</v>
      </c>
      <c r="L19" s="7">
        <f t="shared" si="5"/>
        <v>22.554369957028062</v>
      </c>
      <c r="M19" s="105"/>
    </row>
    <row r="20" spans="1:13">
      <c r="A20" s="39">
        <v>17</v>
      </c>
      <c r="B20" s="47" t="s">
        <v>25</v>
      </c>
      <c r="C20" s="49">
        <f>Supuestos!C20</f>
        <v>53.030515000000001</v>
      </c>
      <c r="D20" s="55">
        <v>1545.0268191854968</v>
      </c>
      <c r="E20" s="55">
        <v>2709.7155338071507</v>
      </c>
      <c r="F20" s="55">
        <v>1198.5315561760403</v>
      </c>
      <c r="G20" s="99">
        <f t="shared" si="0"/>
        <v>130.24035238384059</v>
      </c>
      <c r="H20" s="42">
        <f t="shared" si="1"/>
        <v>53.01601633623671</v>
      </c>
      <c r="I20" s="42">
        <f t="shared" si="2"/>
        <v>61.861543864916214</v>
      </c>
      <c r="J20" s="99">
        <f t="shared" si="3"/>
        <v>68.86549577449459</v>
      </c>
      <c r="K20" s="42">
        <f t="shared" si="4"/>
        <v>53.01601633623671</v>
      </c>
      <c r="L20" s="42">
        <f t="shared" si="5"/>
        <v>53.42138323589193</v>
      </c>
      <c r="M20" s="105"/>
    </row>
    <row r="21" spans="1:13">
      <c r="A21" s="43">
        <v>18</v>
      </c>
      <c r="B21" s="51" t="s">
        <v>26</v>
      </c>
      <c r="C21" s="115">
        <f>Supuestos!C21</f>
        <v>53.030515000000001</v>
      </c>
      <c r="D21" s="56">
        <v>1727.0413688176111</v>
      </c>
      <c r="E21" s="56">
        <v>3324.0970481194008</v>
      </c>
      <c r="F21" s="56">
        <v>1545.2475405210205</v>
      </c>
      <c r="G21" s="38">
        <f t="shared" si="0"/>
        <v>145.58354176327782</v>
      </c>
      <c r="H21" s="7">
        <f t="shared" si="1"/>
        <v>65.036488593594427</v>
      </c>
      <c r="I21" s="7">
        <f t="shared" si="2"/>
        <v>79.757097773114069</v>
      </c>
      <c r="J21" s="38">
        <f t="shared" si="3"/>
        <v>76.978314298379388</v>
      </c>
      <c r="K21" s="7">
        <f t="shared" si="4"/>
        <v>65.036488593594427</v>
      </c>
      <c r="L21" s="7">
        <f t="shared" si="5"/>
        <v>68.875333845918391</v>
      </c>
      <c r="M21" s="105"/>
    </row>
    <row r="22" spans="1:13">
      <c r="A22" s="39">
        <v>19</v>
      </c>
      <c r="B22" s="47" t="s">
        <v>27</v>
      </c>
      <c r="C22" s="41">
        <f>Supuestos!C22</f>
        <v>43.448070000000001</v>
      </c>
      <c r="D22" s="55">
        <v>1705.083518838444</v>
      </c>
      <c r="E22" s="55">
        <v>2601.7977780485048</v>
      </c>
      <c r="F22" s="55">
        <v>1298.6464669386007</v>
      </c>
      <c r="G22" s="99">
        <f t="shared" si="0"/>
        <v>103.32965344622174</v>
      </c>
      <c r="H22" s="42">
        <f t="shared" si="1"/>
        <v>36.240145404828112</v>
      </c>
      <c r="I22" s="42">
        <f t="shared" si="2"/>
        <v>47.947636711387929</v>
      </c>
      <c r="J22" s="99">
        <f t="shared" si="3"/>
        <v>54.307124066306024</v>
      </c>
      <c r="K22" s="42">
        <f t="shared" si="4"/>
        <v>36.240145404828112</v>
      </c>
      <c r="L22" s="42">
        <f t="shared" si="5"/>
        <v>41.362052954654629</v>
      </c>
      <c r="M22" s="105"/>
    </row>
    <row r="23" spans="1:13">
      <c r="A23" s="43">
        <v>20</v>
      </c>
      <c r="B23" s="46" t="s">
        <v>28</v>
      </c>
      <c r="C23" s="115">
        <f>Supuestos!C23</f>
        <v>53.030515000000001</v>
      </c>
      <c r="D23" s="56">
        <v>699.38832972461512</v>
      </c>
      <c r="E23" s="56">
        <v>1373.7985048162082</v>
      </c>
      <c r="F23" s="56">
        <v>757.54357524424643</v>
      </c>
      <c r="G23" s="38">
        <f t="shared" si="0"/>
        <v>58.955987938448473</v>
      </c>
      <c r="H23" s="7">
        <f t="shared" si="1"/>
        <v>26.87858672445326</v>
      </c>
      <c r="I23" s="7">
        <f t="shared" si="2"/>
        <v>39.100192955348597</v>
      </c>
      <c r="J23" s="38">
        <f t="shared" si="3"/>
        <v>31.173390304494607</v>
      </c>
      <c r="K23" s="7">
        <f t="shared" si="4"/>
        <v>26.87858672445326</v>
      </c>
      <c r="L23" s="7">
        <f t="shared" si="5"/>
        <v>33.765507001024282</v>
      </c>
      <c r="M23" s="105"/>
    </row>
    <row r="24" spans="1:13">
      <c r="A24" s="39">
        <v>21</v>
      </c>
      <c r="B24" s="47" t="s">
        <v>29</v>
      </c>
      <c r="C24" s="49">
        <f>Supuestos!C24</f>
        <v>53.030515000000001</v>
      </c>
      <c r="D24" s="55">
        <v>2040.456057380482</v>
      </c>
      <c r="E24" s="55">
        <v>3113.5448660689108</v>
      </c>
      <c r="F24" s="55">
        <v>1554.0769824963043</v>
      </c>
      <c r="G24" s="99">
        <f t="shared" si="0"/>
        <v>172.00330287928156</v>
      </c>
      <c r="H24" s="42">
        <f t="shared" si="1"/>
        <v>60.917001590641185</v>
      </c>
      <c r="I24" s="42">
        <f t="shared" si="2"/>
        <v>80.212824540792525</v>
      </c>
      <c r="J24" s="99">
        <f t="shared" si="3"/>
        <v>90.947947474241815</v>
      </c>
      <c r="K24" s="42">
        <f t="shared" si="4"/>
        <v>60.917001590641185</v>
      </c>
      <c r="L24" s="42">
        <f t="shared" si="5"/>
        <v>69.268882936128108</v>
      </c>
      <c r="M24" s="105"/>
    </row>
    <row r="25" spans="1:13">
      <c r="A25" s="43">
        <v>22</v>
      </c>
      <c r="B25" s="50" t="s">
        <v>30</v>
      </c>
      <c r="C25" s="115">
        <f>Supuestos!C25</f>
        <v>53.030515000000001</v>
      </c>
      <c r="D25" s="56">
        <v>796.99545177055563</v>
      </c>
      <c r="E25" s="56">
        <v>1865.4259967756934</v>
      </c>
      <c r="F25" s="56">
        <v>833.31423185123913</v>
      </c>
      <c r="G25" s="38">
        <f t="shared" si="0"/>
        <v>67.183926646423458</v>
      </c>
      <c r="H25" s="7">
        <f t="shared" si="1"/>
        <v>36.497356968002421</v>
      </c>
      <c r="I25" s="7">
        <f t="shared" si="2"/>
        <v>43.011053519021992</v>
      </c>
      <c r="J25" s="38">
        <f t="shared" si="3"/>
        <v>35.523970350968398</v>
      </c>
      <c r="K25" s="7">
        <f t="shared" si="4"/>
        <v>36.497356968002421</v>
      </c>
      <c r="L25" s="7">
        <f t="shared" si="5"/>
        <v>37.142784189746706</v>
      </c>
      <c r="M25" s="105"/>
    </row>
    <row r="26" spans="1:13">
      <c r="A26" s="39">
        <v>23</v>
      </c>
      <c r="B26" s="52" t="s">
        <v>31</v>
      </c>
      <c r="C26" s="49">
        <f>Supuestos!C26</f>
        <v>53.030515000000001</v>
      </c>
      <c r="D26" s="55">
        <v>2089.5161218112435</v>
      </c>
      <c r="E26" s="55">
        <v>2825.3482565127247</v>
      </c>
      <c r="F26" s="55">
        <v>1333.383140530633</v>
      </c>
      <c r="G26" s="99">
        <f t="shared" si="0"/>
        <v>176.13889457263789</v>
      </c>
      <c r="H26" s="42">
        <f t="shared" si="1"/>
        <v>55.278388987342659</v>
      </c>
      <c r="I26" s="42">
        <f t="shared" si="2"/>
        <v>68.821833861302252</v>
      </c>
      <c r="J26" s="99">
        <f t="shared" si="3"/>
        <v>93.134670460405985</v>
      </c>
      <c r="K26" s="42">
        <f t="shared" si="4"/>
        <v>55.278388987342659</v>
      </c>
      <c r="L26" s="42">
        <f t="shared" si="5"/>
        <v>59.432036965159099</v>
      </c>
      <c r="M26" s="105"/>
    </row>
    <row r="27" spans="1:13">
      <c r="A27" s="43">
        <v>24</v>
      </c>
      <c r="B27" s="46" t="s">
        <v>32</v>
      </c>
      <c r="C27" s="115">
        <f>Supuestos!C27</f>
        <v>53.030515000000001</v>
      </c>
      <c r="D27" s="56">
        <v>1041.0448502927943</v>
      </c>
      <c r="E27" s="56">
        <v>1676.4702807956569</v>
      </c>
      <c r="F27" s="56">
        <v>924.28584925509347</v>
      </c>
      <c r="G27" s="38">
        <f t="shared" si="0"/>
        <v>87.756436630008778</v>
      </c>
      <c r="H27" s="7">
        <f t="shared" si="1"/>
        <v>32.800408266103787</v>
      </c>
      <c r="I27" s="7">
        <f t="shared" si="2"/>
        <v>47.70650327292428</v>
      </c>
      <c r="J27" s="38">
        <f t="shared" si="3"/>
        <v>46.401828659966057</v>
      </c>
      <c r="K27" s="7">
        <f t="shared" si="4"/>
        <v>32.800408266103787</v>
      </c>
      <c r="L27" s="7">
        <f t="shared" si="5"/>
        <v>41.197604116579257</v>
      </c>
      <c r="M27" s="105"/>
    </row>
    <row r="28" spans="1:13">
      <c r="A28" s="39">
        <v>25</v>
      </c>
      <c r="B28" s="53" t="s">
        <v>33</v>
      </c>
      <c r="C28" s="49">
        <f>Supuestos!C28</f>
        <v>53.030515000000001</v>
      </c>
      <c r="D28" s="55">
        <v>1435.3661588580148</v>
      </c>
      <c r="E28" s="55">
        <v>2426.9078467114205</v>
      </c>
      <c r="F28" s="55">
        <v>1071.8527826066206</v>
      </c>
      <c r="G28" s="99">
        <f t="shared" si="0"/>
        <v>120.99634259297807</v>
      </c>
      <c r="H28" s="42">
        <f t="shared" si="1"/>
        <v>47.482838859848663</v>
      </c>
      <c r="I28" s="42">
        <f t="shared" si="2"/>
        <v>55.323088980239469</v>
      </c>
      <c r="J28" s="99">
        <f t="shared" si="3"/>
        <v>63.977661047851036</v>
      </c>
      <c r="K28" s="42">
        <f t="shared" si="4"/>
        <v>47.482838859848663</v>
      </c>
      <c r="L28" s="42">
        <f t="shared" si="5"/>
        <v>47.775010993265084</v>
      </c>
      <c r="M28" s="105"/>
    </row>
    <row r="29" spans="1:13">
      <c r="A29" s="43">
        <v>26</v>
      </c>
      <c r="B29" s="46" t="s">
        <v>34</v>
      </c>
      <c r="C29" s="115">
        <f>Supuestos!C29</f>
        <v>53.030515000000001</v>
      </c>
      <c r="D29" s="56">
        <v>526.46256207547879</v>
      </c>
      <c r="E29" s="56">
        <v>670.52303015898826</v>
      </c>
      <c r="F29" s="56">
        <v>416.20638204720865</v>
      </c>
      <c r="G29" s="38">
        <f t="shared" si="0"/>
        <v>44.378951064264825</v>
      </c>
      <c r="H29" s="7">
        <f t="shared" si="1"/>
        <v>13.118889963621484</v>
      </c>
      <c r="I29" s="7">
        <f t="shared" si="2"/>
        <v>21.482262379489431</v>
      </c>
      <c r="J29" s="38">
        <f t="shared" si="3"/>
        <v>23.465680267706517</v>
      </c>
      <c r="K29" s="7">
        <f t="shared" si="4"/>
        <v>13.118889963621484</v>
      </c>
      <c r="L29" s="7">
        <f t="shared" si="5"/>
        <v>18.551301820961154</v>
      </c>
      <c r="M29" s="105"/>
    </row>
    <row r="30" spans="1:13">
      <c r="A30" s="39">
        <v>27</v>
      </c>
      <c r="B30" s="47" t="s">
        <v>35</v>
      </c>
      <c r="C30" s="49">
        <f>Supuestos!C30</f>
        <v>53.030515000000001</v>
      </c>
      <c r="D30" s="55">
        <v>860.53497870362958</v>
      </c>
      <c r="E30" s="55">
        <v>1061.3605408357712</v>
      </c>
      <c r="F30" s="55">
        <v>784.90601382943885</v>
      </c>
      <c r="G30" s="99">
        <f t="shared" si="0"/>
        <v>72.540086342362386</v>
      </c>
      <c r="H30" s="42">
        <f t="shared" si="1"/>
        <v>20.765688157873964</v>
      </c>
      <c r="I30" s="42">
        <f t="shared" si="2"/>
        <v>40.512490100189346</v>
      </c>
      <c r="J30" s="99">
        <f t="shared" si="3"/>
        <v>38.356077191566641</v>
      </c>
      <c r="K30" s="42">
        <f t="shared" si="4"/>
        <v>20.765688157873964</v>
      </c>
      <c r="L30" s="42">
        <f t="shared" si="5"/>
        <v>34.985115538151042</v>
      </c>
      <c r="M30" s="105"/>
    </row>
    <row r="31" spans="1:13">
      <c r="A31" s="43">
        <v>28</v>
      </c>
      <c r="B31" s="50" t="s">
        <v>36</v>
      </c>
      <c r="C31" s="115">
        <f>Supuestos!C31</f>
        <v>53.030515000000001</v>
      </c>
      <c r="D31" s="56">
        <v>654.48360659169452</v>
      </c>
      <c r="E31" s="56">
        <v>1531.8666267008268</v>
      </c>
      <c r="F31" s="56">
        <v>684.3081760059996</v>
      </c>
      <c r="G31" s="38">
        <f t="shared" si="0"/>
        <v>55.170676970439821</v>
      </c>
      <c r="H31" s="7">
        <f t="shared" si="1"/>
        <v>29.971214724522</v>
      </c>
      <c r="I31" s="7">
        <f t="shared" si="2"/>
        <v>35.320188299571285</v>
      </c>
      <c r="J31" s="38">
        <f t="shared" si="3"/>
        <v>29.171880697823035</v>
      </c>
      <c r="K31" s="7">
        <f t="shared" si="4"/>
        <v>29.971214724522</v>
      </c>
      <c r="L31" s="7">
        <f t="shared" si="5"/>
        <v>30.501232223293453</v>
      </c>
      <c r="M31" s="105"/>
    </row>
    <row r="32" spans="1:13">
      <c r="A32" s="39">
        <v>29</v>
      </c>
      <c r="B32" s="47" t="s">
        <v>37</v>
      </c>
      <c r="C32" s="49">
        <f>Supuestos!C32</f>
        <v>53.030515000000001</v>
      </c>
      <c r="D32" s="55">
        <v>770.75511538516173</v>
      </c>
      <c r="E32" s="55">
        <v>897.24210631247763</v>
      </c>
      <c r="F32" s="55">
        <v>452.53879181327954</v>
      </c>
      <c r="G32" s="99">
        <f t="shared" si="0"/>
        <v>64.971958145251506</v>
      </c>
      <c r="H32" s="42">
        <f t="shared" si="1"/>
        <v>17.554684826635075</v>
      </c>
      <c r="I32" s="42">
        <f t="shared" si="2"/>
        <v>23.357539629287416</v>
      </c>
      <c r="J32" s="99">
        <f t="shared" si="3"/>
        <v>34.354376560083722</v>
      </c>
      <c r="K32" s="42">
        <f t="shared" si="4"/>
        <v>17.554684826635075</v>
      </c>
      <c r="L32" s="42">
        <f t="shared" si="5"/>
        <v>20.170723167020107</v>
      </c>
      <c r="M32" s="105"/>
    </row>
    <row r="33" spans="1:13">
      <c r="A33" s="43">
        <v>30</v>
      </c>
      <c r="B33" s="46" t="s">
        <v>38</v>
      </c>
      <c r="C33" s="45">
        <f>Supuestos!C33</f>
        <v>48.392969999999998</v>
      </c>
      <c r="D33" s="56">
        <v>973.78510425468789</v>
      </c>
      <c r="E33" s="56">
        <v>1202.4720726192099</v>
      </c>
      <c r="F33" s="56">
        <v>726.99192198414551</v>
      </c>
      <c r="G33" s="38">
        <f t="shared" si="0"/>
        <v>70.993134753847443</v>
      </c>
      <c r="H33" s="7">
        <f t="shared" si="1"/>
        <v>20.251371265936189</v>
      </c>
      <c r="I33" s="7">
        <f t="shared" si="2"/>
        <v>32.374178440001543</v>
      </c>
      <c r="J33" s="38">
        <f t="shared" si="3"/>
        <v>37.428685227894235</v>
      </c>
      <c r="K33" s="7">
        <f t="shared" si="4"/>
        <v>20.251371265936189</v>
      </c>
      <c r="L33" s="7">
        <f t="shared" si="5"/>
        <v>27.942871268289306</v>
      </c>
      <c r="M33" s="105"/>
    </row>
    <row r="34" spans="1:13">
      <c r="A34" s="39">
        <v>31</v>
      </c>
      <c r="B34" s="47" t="s">
        <v>39</v>
      </c>
      <c r="C34" s="49">
        <f>Supuestos!C34</f>
        <v>53.030515000000001</v>
      </c>
      <c r="D34" s="55">
        <v>1703.3691863847528</v>
      </c>
      <c r="E34" s="55">
        <v>1757.9254948454743</v>
      </c>
      <c r="F34" s="55">
        <v>1260.1437522888248</v>
      </c>
      <c r="G34" s="99">
        <f t="shared" si="0"/>
        <v>143.58805965030365</v>
      </c>
      <c r="H34" s="42">
        <f t="shared" si="1"/>
        <v>34.394092512608204</v>
      </c>
      <c r="I34" s="42">
        <f t="shared" si="2"/>
        <v>65.041623315310773</v>
      </c>
      <c r="J34" s="99">
        <f t="shared" si="3"/>
        <v>75.923189196950744</v>
      </c>
      <c r="K34" s="42">
        <f t="shared" si="4"/>
        <v>34.394092512608204</v>
      </c>
      <c r="L34" s="42">
        <f t="shared" si="5"/>
        <v>56.167584388114697</v>
      </c>
      <c r="M34" s="105"/>
    </row>
    <row r="35" spans="1:13">
      <c r="A35" s="43">
        <v>32</v>
      </c>
      <c r="B35" s="46" t="s">
        <v>40</v>
      </c>
      <c r="C35" s="45">
        <f>Supuestos!C35</f>
        <v>48.009590000000003</v>
      </c>
      <c r="D35" s="56">
        <v>856.34925229277201</v>
      </c>
      <c r="E35" s="56">
        <v>1057.4571902889559</v>
      </c>
      <c r="F35" s="56">
        <v>639.31866085639103</v>
      </c>
      <c r="G35" s="38">
        <f t="shared" si="0"/>
        <v>61.619653060500156</v>
      </c>
      <c r="H35" s="7">
        <f t="shared" si="1"/>
        <v>17.570649695461334</v>
      </c>
      <c r="I35" s="7">
        <f t="shared" si="2"/>
        <v>28.094094515694998</v>
      </c>
      <c r="J35" s="38">
        <f t="shared" si="3"/>
        <v>32.478986649670858</v>
      </c>
      <c r="K35" s="7">
        <f t="shared" si="4"/>
        <v>17.570649695461334</v>
      </c>
      <c r="L35" s="7">
        <f t="shared" si="5"/>
        <v>24.247609483217197</v>
      </c>
      <c r="M35" s="105"/>
    </row>
    <row r="36" spans="1:13">
      <c r="A36" s="39">
        <v>33</v>
      </c>
      <c r="B36" s="53" t="s">
        <v>41</v>
      </c>
      <c r="C36" s="49">
        <f>Supuestos!C36</f>
        <v>53.030515000000001</v>
      </c>
      <c r="D36" s="55">
        <v>504.23325510251345</v>
      </c>
      <c r="E36" s="55">
        <v>1180.1947180720522</v>
      </c>
      <c r="F36" s="55">
        <v>527.21097305655201</v>
      </c>
      <c r="G36" s="99">
        <f t="shared" si="0"/>
        <v>42.50509830167406</v>
      </c>
      <c r="H36" s="42">
        <f t="shared" si="1"/>
        <v>23.090697777171627</v>
      </c>
      <c r="I36" s="42">
        <f t="shared" si="2"/>
        <v>27.211702994170221</v>
      </c>
      <c r="J36" s="99">
        <f t="shared" si="3"/>
        <v>22.474867534615122</v>
      </c>
      <c r="K36" s="42">
        <f t="shared" si="4"/>
        <v>23.090697777171627</v>
      </c>
      <c r="L36" s="42">
        <f t="shared" si="5"/>
        <v>23.49903871340771</v>
      </c>
      <c r="M36" s="105"/>
    </row>
    <row r="37" spans="1:13">
      <c r="A37" s="43">
        <v>34</v>
      </c>
      <c r="B37" s="46" t="s">
        <v>42</v>
      </c>
      <c r="C37" s="115">
        <f>Supuestos!C37</f>
        <v>53.030515000000001</v>
      </c>
      <c r="D37" s="56">
        <v>612.70912541678888</v>
      </c>
      <c r="E37" s="56">
        <v>825.65821919401662</v>
      </c>
      <c r="F37" s="56">
        <v>463.95226748937529</v>
      </c>
      <c r="G37" s="38">
        <f t="shared" si="0"/>
        <v>51.649234441862845</v>
      </c>
      <c r="H37" s="7">
        <f t="shared" si="1"/>
        <v>16.154134664990782</v>
      </c>
      <c r="I37" s="7">
        <f t="shared" si="2"/>
        <v>23.946639868283746</v>
      </c>
      <c r="J37" s="38">
        <f t="shared" si="3"/>
        <v>27.309893371060149</v>
      </c>
      <c r="K37" s="7">
        <f t="shared" si="4"/>
        <v>16.154134664990782</v>
      </c>
      <c r="L37" s="7">
        <f t="shared" si="5"/>
        <v>20.679448744585699</v>
      </c>
      <c r="M37" s="105"/>
    </row>
    <row r="38" spans="1:13">
      <c r="A38" s="8" t="s">
        <v>46</v>
      </c>
      <c r="B38" s="11" t="s">
        <v>45</v>
      </c>
      <c r="C38" s="57"/>
      <c r="D38" s="12">
        <f t="shared" ref="D38:L38" si="6">SUM(D4:D37)</f>
        <v>85986.689884689869</v>
      </c>
      <c r="E38" s="12">
        <f t="shared" si="6"/>
        <v>148616.2479149719</v>
      </c>
      <c r="F38" s="12">
        <f t="shared" si="6"/>
        <v>72754.012231201588</v>
      </c>
      <c r="G38" s="102">
        <f t="shared" si="6"/>
        <v>7329.3024803938433</v>
      </c>
      <c r="H38" s="13">
        <f t="shared" si="6"/>
        <v>2943.0510606877065</v>
      </c>
      <c r="I38" s="13">
        <f t="shared" si="6"/>
        <v>3729.5020422414186</v>
      </c>
      <c r="J38" s="102">
        <f t="shared" si="6"/>
        <v>3889.5519442956738</v>
      </c>
      <c r="K38" s="13">
        <f t="shared" si="6"/>
        <v>2943.0510606877065</v>
      </c>
      <c r="L38" s="13">
        <f t="shared" si="6"/>
        <v>3222.3912280517056</v>
      </c>
      <c r="M38" s="105"/>
    </row>
    <row r="39" spans="1:13">
      <c r="G39" s="109">
        <f>G38/D38</f>
        <v>8.5237639572154786E-2</v>
      </c>
      <c r="H39" s="109">
        <f>H38/E38</f>
        <v>1.980302357230496E-2</v>
      </c>
      <c r="I39" s="109">
        <f>I38/F38</f>
        <v>5.1261805746047488E-2</v>
      </c>
      <c r="J39" s="109">
        <f>J38/D38</f>
        <v>4.5234349054622904E-2</v>
      </c>
      <c r="K39" s="109">
        <f t="shared" ref="K39:L39" si="7">K38/E38</f>
        <v>1.980302357230496E-2</v>
      </c>
      <c r="L39" s="109">
        <f t="shared" si="7"/>
        <v>4.4291594775713795E-2</v>
      </c>
      <c r="M39" s="105"/>
    </row>
  </sheetData>
  <mergeCells count="1">
    <mergeCell ref="J1:L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showGridLines="0" zoomScale="125" zoomScaleNormal="125" zoomScalePageLayoutView="12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N3" sqref="N3"/>
    </sheetView>
  </sheetViews>
  <sheetFormatPr baseColWidth="10" defaultRowHeight="15" x14ac:dyDescent="0"/>
  <cols>
    <col min="2" max="2" width="16.83203125" customWidth="1"/>
    <col min="3" max="3" width="21.1640625" bestFit="1" customWidth="1"/>
    <col min="4" max="4" width="23" customWidth="1"/>
    <col min="5" max="9" width="21.1640625" customWidth="1"/>
    <col min="10" max="10" width="19.33203125" customWidth="1"/>
    <col min="11" max="11" width="19.5" customWidth="1"/>
    <col min="12" max="12" width="19.1640625" customWidth="1"/>
    <col min="13" max="13" width="16.33203125" customWidth="1"/>
    <col min="14" max="14" width="16.6640625" customWidth="1"/>
    <col min="15" max="15" width="15.6640625" customWidth="1"/>
    <col min="16" max="16" width="18.5" customWidth="1"/>
  </cols>
  <sheetData>
    <row r="1" spans="1:16">
      <c r="A1" s="252" t="s">
        <v>43</v>
      </c>
      <c r="B1" s="192"/>
      <c r="C1" s="5" t="s">
        <v>44</v>
      </c>
      <c r="D1" s="5" t="s">
        <v>77</v>
      </c>
      <c r="E1" s="5" t="s">
        <v>44</v>
      </c>
      <c r="F1" s="16">
        <v>0.46</v>
      </c>
      <c r="G1" s="16">
        <v>0.54</v>
      </c>
      <c r="H1" s="28">
        <v>164</v>
      </c>
      <c r="I1" s="17"/>
      <c r="J1" s="200" t="s">
        <v>79</v>
      </c>
      <c r="K1" s="200"/>
      <c r="L1" s="200"/>
      <c r="M1" s="21">
        <v>0.46</v>
      </c>
      <c r="N1" s="21">
        <v>0.54</v>
      </c>
      <c r="O1" s="31">
        <v>164</v>
      </c>
      <c r="P1" s="33"/>
    </row>
    <row r="2" spans="1:16">
      <c r="A2" s="253" t="s">
        <v>78</v>
      </c>
      <c r="B2" s="254">
        <v>20</v>
      </c>
      <c r="C2" s="27">
        <v>4.9569071581485762</v>
      </c>
      <c r="D2" s="27">
        <v>5.8852726257110612</v>
      </c>
      <c r="E2" s="27">
        <v>4.519783931786729</v>
      </c>
      <c r="F2" s="15">
        <f>Supuestos!E8</f>
        <v>5156</v>
      </c>
      <c r="G2" s="15">
        <f>Supuestos!E9</f>
        <v>3867</v>
      </c>
      <c r="H2" s="29">
        <v>0.93</v>
      </c>
      <c r="I2" s="18"/>
      <c r="J2" s="30">
        <v>4.9569071581485762</v>
      </c>
      <c r="K2" s="30">
        <v>5.8852726257110612</v>
      </c>
      <c r="L2" s="30">
        <v>4.519783931786729</v>
      </c>
      <c r="M2" s="23">
        <f>Supuestos!E8</f>
        <v>5156</v>
      </c>
      <c r="N2" s="23">
        <f>Supuestos!E9</f>
        <v>3867</v>
      </c>
      <c r="O2" s="32">
        <v>0.93</v>
      </c>
      <c r="P2" s="88"/>
    </row>
    <row r="3" spans="1:16" s="1" customFormat="1" ht="41" customHeight="1">
      <c r="A3" s="86" t="s">
        <v>0</v>
      </c>
      <c r="B3" s="71" t="s">
        <v>1</v>
      </c>
      <c r="C3" s="72" t="s">
        <v>74</v>
      </c>
      <c r="D3" s="72" t="s">
        <v>75</v>
      </c>
      <c r="E3" s="72" t="s">
        <v>76</v>
      </c>
      <c r="F3" s="72" t="s">
        <v>83</v>
      </c>
      <c r="G3" s="72" t="s">
        <v>84</v>
      </c>
      <c r="H3" s="72" t="s">
        <v>86</v>
      </c>
      <c r="I3" s="73" t="s">
        <v>85</v>
      </c>
      <c r="J3" s="72" t="s">
        <v>80</v>
      </c>
      <c r="K3" s="72" t="s">
        <v>81</v>
      </c>
      <c r="L3" s="72" t="s">
        <v>82</v>
      </c>
      <c r="M3" s="72" t="s">
        <v>87</v>
      </c>
      <c r="N3" s="72" t="s">
        <v>88</v>
      </c>
      <c r="O3" s="72" t="s">
        <v>89</v>
      </c>
      <c r="P3" s="87" t="s">
        <v>90</v>
      </c>
    </row>
    <row r="4" spans="1:16">
      <c r="A4" s="64">
        <v>1</v>
      </c>
      <c r="B4" s="65" t="s">
        <v>10</v>
      </c>
      <c r="C4" s="68">
        <f>Egresos!$G4</f>
        <v>2087.2807680186033</v>
      </c>
      <c r="D4" s="68">
        <f>Egresos!$H4</f>
        <v>988.28267975564086</v>
      </c>
      <c r="E4" s="68">
        <f>Egresos!$I4</f>
        <v>1172.8131306170931</v>
      </c>
      <c r="F4" s="68">
        <f>($F$1*$F$2)*($C4*$C$2+$D4*$D$2+$E4*$E$2)</f>
        <v>50906583.653107785</v>
      </c>
      <c r="G4" s="68">
        <f>($G$1*$G$2)*($D4*$D$2+$E4*$E$2+C4*$C$2)</f>
        <v>44819926.911975332</v>
      </c>
      <c r="H4" s="68">
        <f>$H$1*($H$2+7%*39%)*(C4*$C$2+D4*$D$2+E4*$E$2)</f>
        <v>3369730.1139675574</v>
      </c>
      <c r="I4" s="75">
        <f>SUM(F4:H4)</f>
        <v>99096240.679050669</v>
      </c>
      <c r="J4" s="68">
        <f>Egresos!$J4</f>
        <v>1101.7828137383285</v>
      </c>
      <c r="K4" s="68">
        <f>Egresos!$K4</f>
        <v>988.28267975564086</v>
      </c>
      <c r="L4" s="68">
        <f>Egresos!$L4</f>
        <v>1012.4961245048486</v>
      </c>
      <c r="M4" s="68">
        <f>($M$1*$M$2)*(J4*$J$2+K4*$K$2+L4*$L$2)</f>
        <v>37601911.103395291</v>
      </c>
      <c r="N4" s="68">
        <f>($N$1*$N$2)*(K4*$K$2+L4*$L$2+J4*$J$2)</f>
        <v>33106030.42798933</v>
      </c>
      <c r="O4" s="68">
        <f>$O$1*($O$2+7%*39%)*(J4*$J$2+K4*$K$2+L4*$L$2)</f>
        <v>2489035.4664392564</v>
      </c>
      <c r="P4" s="81">
        <f>SUM(M4:O4)</f>
        <v>73196976.997823879</v>
      </c>
    </row>
    <row r="5" spans="1:16">
      <c r="A5" s="43">
        <v>2</v>
      </c>
      <c r="B5" s="44" t="s">
        <v>11</v>
      </c>
      <c r="C5" s="7">
        <f>Egresos!$G5</f>
        <v>413.83939276290624</v>
      </c>
      <c r="D5" s="7">
        <f>Egresos!$H5</f>
        <v>170.60255753958589</v>
      </c>
      <c r="E5" s="7">
        <f>Egresos!$I5</f>
        <v>275.38688453660507</v>
      </c>
      <c r="F5" s="7">
        <f t="shared" ref="F5:F37" si="0">($F$1*$F$2)*($C5*$C$2+$D5*$D$2+$E5*$E$2)</f>
        <v>10198793.852809073</v>
      </c>
      <c r="G5" s="7">
        <f>($G$1*$G$2)*('$ Egresos'!$D5*$D$2+'$ Egresos'!$E5*$E$2+'$ Egresos'!$C5*$C$2)</f>
        <v>8979372.8486688603</v>
      </c>
      <c r="H5" s="7">
        <f t="shared" ref="H5:H37" si="1">$H$1*($H$2+7%*39%)*(C5*$C$2+D5*$D$2+E5*$E$2)</f>
        <v>675102.91018831439</v>
      </c>
      <c r="I5" s="59">
        <f t="shared" ref="I5:I37" si="2">SUM(F5:H5)</f>
        <v>19853269.611666247</v>
      </c>
      <c r="J5" s="7">
        <f>Egresos!$J5</f>
        <v>217.22318518410012</v>
      </c>
      <c r="K5" s="7">
        <f>Egresos!$K5</f>
        <v>170.60255753958589</v>
      </c>
      <c r="L5" s="7">
        <f>Egresos!$L5</f>
        <v>237.50930282612097</v>
      </c>
      <c r="M5" s="7">
        <f t="shared" ref="M5:M37" si="3">($M$1*$M$2)*(J5*$J$2+K5*$K$2+L5*$L$2)</f>
        <v>7481215.1833798606</v>
      </c>
      <c r="N5" s="7">
        <f t="shared" ref="N5:N37" si="4">($N$1*$N$2)*(K5*$K$2+L5*$L$2+J5*$J$2)</f>
        <v>6586722.063627922</v>
      </c>
      <c r="O5" s="7">
        <f t="shared" ref="O5:O37" si="5">$O$1*($O$2+7%*39%)*(J5*$J$2+K5*$K$2+L5*$L$2)</f>
        <v>495214.45525184873</v>
      </c>
      <c r="P5" s="80">
        <f t="shared" ref="P5:P37" si="6">SUM(M5:O5)</f>
        <v>14563151.702259632</v>
      </c>
    </row>
    <row r="6" spans="1:16">
      <c r="A6" s="39">
        <v>3</v>
      </c>
      <c r="B6" s="40" t="s">
        <v>12</v>
      </c>
      <c r="C6" s="42">
        <f>Egresos!$G6</f>
        <v>1007.1671640496445</v>
      </c>
      <c r="D6" s="42">
        <f>Egresos!$H6</f>
        <v>377.86007422063085</v>
      </c>
      <c r="E6" s="42">
        <f>Egresos!$I6</f>
        <v>404.40848843380371</v>
      </c>
      <c r="F6" s="42">
        <f t="shared" si="0"/>
        <v>21450393.499147244</v>
      </c>
      <c r="G6" s="42">
        <f>($G$1*$G$2)*('$ Egresos'!$D6*$D$2+'$ Egresos'!$E6*$E$2+'$ Egresos'!$C6*$C$2)</f>
        <v>18885672.537292682</v>
      </c>
      <c r="H6" s="42">
        <f t="shared" si="1"/>
        <v>1419895.6548151243</v>
      </c>
      <c r="I6" s="58">
        <f t="shared" si="2"/>
        <v>41755961.691255048</v>
      </c>
      <c r="J6" s="42">
        <f>Egresos!$J6</f>
        <v>539.12602766337318</v>
      </c>
      <c r="K6" s="42">
        <f>Egresos!$K6</f>
        <v>377.86007422063085</v>
      </c>
      <c r="L6" s="42">
        <f>Egresos!$L6</f>
        <v>349.98615461426829</v>
      </c>
      <c r="M6" s="42">
        <f t="shared" si="3"/>
        <v>15364424.966546807</v>
      </c>
      <c r="N6" s="42">
        <f t="shared" si="4"/>
        <v>13527374.155329254</v>
      </c>
      <c r="O6" s="42">
        <f t="shared" si="5"/>
        <v>1017038.6967306735</v>
      </c>
      <c r="P6" s="79">
        <f t="shared" si="6"/>
        <v>29908837.818606734</v>
      </c>
    </row>
    <row r="7" spans="1:16">
      <c r="A7" s="43">
        <v>4</v>
      </c>
      <c r="B7" s="46" t="s">
        <v>13</v>
      </c>
      <c r="C7" s="7">
        <f>Egresos!$G7</f>
        <v>46.131237150458823</v>
      </c>
      <c r="D7" s="7">
        <f>Egresos!$H7</f>
        <v>17.73402229771413</v>
      </c>
      <c r="E7" s="7">
        <f>Egresos!$I7</f>
        <v>20.027709013198709</v>
      </c>
      <c r="F7" s="7">
        <f t="shared" si="0"/>
        <v>1004579.6605947878</v>
      </c>
      <c r="G7" s="7">
        <f>($G$1*$G$2)*('$ Egresos'!$D7*$D$2+'$ Egresos'!$E7*$E$2+'$ Egresos'!$C7*$C$2)</f>
        <v>884466.87508888927</v>
      </c>
      <c r="H7" s="7">
        <f t="shared" si="1"/>
        <v>66497.535117521184</v>
      </c>
      <c r="I7" s="59">
        <f t="shared" si="2"/>
        <v>1955544.0708011982</v>
      </c>
      <c r="J7" s="7">
        <f>Egresos!$J7</f>
        <v>23.986357200676323</v>
      </c>
      <c r="K7" s="7">
        <f>Egresos!$K7</f>
        <v>17.73402229771413</v>
      </c>
      <c r="L7" s="7">
        <f>Egresos!$L7</f>
        <v>17.244543958531999</v>
      </c>
      <c r="M7" s="7">
        <f t="shared" si="3"/>
        <v>714396.20345775841</v>
      </c>
      <c r="N7" s="7">
        <f t="shared" si="4"/>
        <v>628979.26608780911</v>
      </c>
      <c r="O7" s="7">
        <f t="shared" si="5"/>
        <v>47289.018970510675</v>
      </c>
      <c r="P7" s="80">
        <f t="shared" si="6"/>
        <v>1390664.4885160781</v>
      </c>
    </row>
    <row r="8" spans="1:16">
      <c r="A8" s="39">
        <v>5</v>
      </c>
      <c r="B8" s="40" t="s">
        <v>14</v>
      </c>
      <c r="C8" s="42">
        <f>Egresos!$G8</f>
        <v>110.083222242227</v>
      </c>
      <c r="D8" s="42">
        <f>Egresos!$H8</f>
        <v>36.602484428226475</v>
      </c>
      <c r="E8" s="42">
        <f>Egresos!$I8</f>
        <v>54.448368212712516</v>
      </c>
      <c r="F8" s="42">
        <f t="shared" si="0"/>
        <v>2388795.8106613574</v>
      </c>
      <c r="G8" s="42">
        <f>($G$1*$G$2)*('$ Egresos'!$D8*$D$2+'$ Egresos'!$E8*$E$2+'$ Egresos'!$C8*$C$2)</f>
        <v>2103178.9202561951</v>
      </c>
      <c r="H8" s="42">
        <f t="shared" si="1"/>
        <v>158124.87504872467</v>
      </c>
      <c r="I8" s="58">
        <f t="shared" si="2"/>
        <v>4650099.6059662774</v>
      </c>
      <c r="J8" s="42">
        <f>Egresos!$J8</f>
        <v>58.373482093686704</v>
      </c>
      <c r="K8" s="42">
        <f>Egresos!$K8</f>
        <v>36.602484428226475</v>
      </c>
      <c r="L8" s="42">
        <f>Egresos!$L8</f>
        <v>47.043145368255026</v>
      </c>
      <c r="M8" s="42">
        <f t="shared" si="3"/>
        <v>1701482.5592785329</v>
      </c>
      <c r="N8" s="42">
        <f t="shared" si="4"/>
        <v>1498044.4271908824</v>
      </c>
      <c r="O8" s="42">
        <f t="shared" si="5"/>
        <v>112628.59549683092</v>
      </c>
      <c r="P8" s="79">
        <f t="shared" si="6"/>
        <v>3312155.581966246</v>
      </c>
    </row>
    <row r="9" spans="1:16">
      <c r="A9" s="43">
        <v>6</v>
      </c>
      <c r="B9" s="46" t="s">
        <v>15</v>
      </c>
      <c r="C9" s="7">
        <f>Egresos!$G9</f>
        <v>294.92579401398899</v>
      </c>
      <c r="D9" s="7">
        <f>Egresos!$H9</f>
        <v>127.97013825365748</v>
      </c>
      <c r="E9" s="7">
        <f>Egresos!$I9</f>
        <v>143.04365014572826</v>
      </c>
      <c r="F9" s="7">
        <f t="shared" si="0"/>
        <v>6786993.6045307619</v>
      </c>
      <c r="G9" s="7">
        <f>($G$1*$G$2)*('$ Egresos'!$D9*$D$2+'$ Egresos'!$E9*$E$2+'$ Egresos'!$C9*$C$2)</f>
        <v>5975505.2387716491</v>
      </c>
      <c r="H9" s="7">
        <f t="shared" si="1"/>
        <v>449260.88319612312</v>
      </c>
      <c r="I9" s="59">
        <f t="shared" si="2"/>
        <v>13211759.726498533</v>
      </c>
      <c r="J9" s="7">
        <f>Egresos!$J9</f>
        <v>157.38337087451194</v>
      </c>
      <c r="K9" s="7">
        <f>Egresos!$K9</f>
        <v>127.97013825365748</v>
      </c>
      <c r="L9" s="7">
        <f>Egresos!$L9</f>
        <v>123.72661672527406</v>
      </c>
      <c r="M9" s="7">
        <f t="shared" si="3"/>
        <v>4962887.6007716227</v>
      </c>
      <c r="N9" s="7">
        <f t="shared" si="4"/>
        <v>4369498.8658967549</v>
      </c>
      <c r="O9" s="7">
        <f t="shared" si="5"/>
        <v>328515.30392445379</v>
      </c>
      <c r="P9" s="80">
        <f t="shared" si="6"/>
        <v>9660901.7705928329</v>
      </c>
    </row>
    <row r="10" spans="1:16">
      <c r="A10" s="39">
        <v>7</v>
      </c>
      <c r="B10" s="47" t="s">
        <v>16</v>
      </c>
      <c r="C10" s="42">
        <f>Egresos!$G10</f>
        <v>193.54889699765147</v>
      </c>
      <c r="D10" s="42">
        <f>Egresos!$H10</f>
        <v>55.244241758709464</v>
      </c>
      <c r="E10" s="42">
        <f>Egresos!$I10</f>
        <v>88.288683043277928</v>
      </c>
      <c r="F10" s="42">
        <f t="shared" si="0"/>
        <v>3993040.8409769</v>
      </c>
      <c r="G10" s="42">
        <f>($G$1*$G$2)*('$ Egresos'!$D10*$D$2+'$ Egresos'!$E10*$E$2+'$ Egresos'!$C10*$C$2)</f>
        <v>3515612.0447731405</v>
      </c>
      <c r="H10" s="42">
        <f t="shared" si="1"/>
        <v>264316.89189421298</v>
      </c>
      <c r="I10" s="58">
        <f t="shared" si="2"/>
        <v>7772969.7776442533</v>
      </c>
      <c r="J10" s="42">
        <f>Egresos!$J10</f>
        <v>102.07957692353989</v>
      </c>
      <c r="K10" s="42">
        <f>Egresos!$K10</f>
        <v>55.244241758709464</v>
      </c>
      <c r="L10" s="42">
        <f>Egresos!$L10</f>
        <v>76.208834473569055</v>
      </c>
      <c r="M10" s="42">
        <f t="shared" si="3"/>
        <v>2788179.0933373957</v>
      </c>
      <c r="N10" s="42">
        <f t="shared" si="4"/>
        <v>2454809.8539166199</v>
      </c>
      <c r="O10" s="42">
        <f t="shared" si="5"/>
        <v>184561.80673951402</v>
      </c>
      <c r="P10" s="79">
        <f t="shared" si="6"/>
        <v>5427550.7539935289</v>
      </c>
    </row>
    <row r="11" spans="1:16">
      <c r="A11" s="43">
        <v>8</v>
      </c>
      <c r="B11" s="46" t="s">
        <v>17</v>
      </c>
      <c r="C11" s="7">
        <f>Egresos!$G11</f>
        <v>221.10492321149027</v>
      </c>
      <c r="D11" s="7">
        <f>Egresos!$H11</f>
        <v>78.264351495874351</v>
      </c>
      <c r="E11" s="7">
        <f>Egresos!$I11</f>
        <v>103.08248212169593</v>
      </c>
      <c r="F11" s="7">
        <f t="shared" si="0"/>
        <v>4796918.2038996108</v>
      </c>
      <c r="G11" s="7">
        <f>($G$1*$G$2)*('$ Egresos'!$D11*$D$2+'$ Egresos'!$E11*$E$2+'$ Egresos'!$C11*$C$2)</f>
        <v>4223373.6360420482</v>
      </c>
      <c r="H11" s="7">
        <f t="shared" si="1"/>
        <v>317529.06138954533</v>
      </c>
      <c r="I11" s="59">
        <f t="shared" si="2"/>
        <v>9337820.9013312031</v>
      </c>
      <c r="J11" s="7">
        <f>Egresos!$J11</f>
        <v>116.87142592988107</v>
      </c>
      <c r="K11" s="7">
        <f>Egresos!$K11</f>
        <v>78.264351495874351</v>
      </c>
      <c r="L11" s="7">
        <f>Egresos!$L11</f>
        <v>89.013038184375873</v>
      </c>
      <c r="M11" s="7">
        <f t="shared" si="3"/>
        <v>3420665.056084644</v>
      </c>
      <c r="N11" s="7">
        <f t="shared" si="4"/>
        <v>3011672.4950310462</v>
      </c>
      <c r="O11" s="7">
        <f t="shared" si="5"/>
        <v>226428.82751337916</v>
      </c>
      <c r="P11" s="80">
        <f t="shared" si="6"/>
        <v>6658766.3786290688</v>
      </c>
    </row>
    <row r="12" spans="1:16">
      <c r="A12" s="39">
        <v>9</v>
      </c>
      <c r="B12" s="47" t="s">
        <v>181</v>
      </c>
      <c r="C12" s="42">
        <f>Egresos!$G12</f>
        <v>267.49775135062447</v>
      </c>
      <c r="D12" s="42">
        <f>Egresos!$H12</f>
        <v>81.640519312666981</v>
      </c>
      <c r="E12" s="42">
        <f>Egresos!$I12</f>
        <v>123.18942578021566</v>
      </c>
      <c r="F12" s="42">
        <f t="shared" si="0"/>
        <v>5605009.2122895364</v>
      </c>
      <c r="G12" s="42">
        <f>($G$1*$G$2)*('$ Egresos'!$D12*$D$2+'$ Egresos'!$E12*$E$2+'$ Egresos'!$C12*$C$2)</f>
        <v>4934845.0673418744</v>
      </c>
      <c r="H12" s="42">
        <f t="shared" si="1"/>
        <v>371020.15056483913</v>
      </c>
      <c r="I12" s="58">
        <f t="shared" si="2"/>
        <v>10910874.430196248</v>
      </c>
      <c r="J12" s="42">
        <f>Egresos!$J12</f>
        <v>141.39370204561595</v>
      </c>
      <c r="K12" s="42">
        <f>Egresos!$K12</f>
        <v>81.640519312666981</v>
      </c>
      <c r="L12" s="42">
        <f>Egresos!$L12</f>
        <v>106.37564050834739</v>
      </c>
      <c r="M12" s="42">
        <f t="shared" si="3"/>
        <v>3942213.9535983722</v>
      </c>
      <c r="N12" s="42">
        <f t="shared" si="4"/>
        <v>3470862.2852333495</v>
      </c>
      <c r="O12" s="42">
        <f t="shared" si="5"/>
        <v>260952.43722631058</v>
      </c>
      <c r="P12" s="79">
        <f t="shared" si="6"/>
        <v>7674028.6760580316</v>
      </c>
    </row>
    <row r="13" spans="1:16">
      <c r="A13" s="43">
        <v>10</v>
      </c>
      <c r="B13" s="46" t="s">
        <v>18</v>
      </c>
      <c r="C13" s="7">
        <f>Egresos!$G13</f>
        <v>75.354856874390038</v>
      </c>
      <c r="D13" s="7">
        <f>Egresos!$H13</f>
        <v>29.438077288120496</v>
      </c>
      <c r="E13" s="7">
        <f>Egresos!$I13</f>
        <v>30.029612250896552</v>
      </c>
      <c r="F13" s="7">
        <f t="shared" si="0"/>
        <v>1618739.2418069821</v>
      </c>
      <c r="G13" s="7">
        <f>($G$1*$G$2)*('$ Egresos'!$D13*$D$2+'$ Egresos'!$E13*$E$2+'$ Egresos'!$C13*$C$2)</f>
        <v>1425194.3324604949</v>
      </c>
      <c r="H13" s="7">
        <f t="shared" si="1"/>
        <v>107151.45229442236</v>
      </c>
      <c r="I13" s="59">
        <f t="shared" si="2"/>
        <v>3151085.0265618991</v>
      </c>
      <c r="J13" s="7">
        <f>Egresos!$J13</f>
        <v>39.830997183306479</v>
      </c>
      <c r="K13" s="7">
        <f>Egresos!$K13</f>
        <v>29.438077288120496</v>
      </c>
      <c r="L13" s="7">
        <f>Egresos!$L13</f>
        <v>25.93095322244341</v>
      </c>
      <c r="M13" s="7">
        <f t="shared" si="3"/>
        <v>1157162.661571054</v>
      </c>
      <c r="N13" s="7">
        <f t="shared" si="4"/>
        <v>1018806.2563832105</v>
      </c>
      <c r="O13" s="7">
        <f t="shared" si="5"/>
        <v>76597.673378083389</v>
      </c>
      <c r="P13" s="80">
        <f t="shared" si="6"/>
        <v>2252566.5913323481</v>
      </c>
    </row>
    <row r="14" spans="1:16">
      <c r="A14" s="39">
        <v>11</v>
      </c>
      <c r="B14" s="47" t="s">
        <v>19</v>
      </c>
      <c r="C14" s="42">
        <f>Egresos!$G14</f>
        <v>155.05523404153772</v>
      </c>
      <c r="D14" s="42">
        <f>Egresos!$H14</f>
        <v>42.119652206329604</v>
      </c>
      <c r="E14" s="42">
        <f>Egresos!$I14</f>
        <v>59.405209239554765</v>
      </c>
      <c r="F14" s="42">
        <f t="shared" si="0"/>
        <v>3047661.1902539977</v>
      </c>
      <c r="G14" s="42">
        <f>($G$1*$G$2)*('$ Egresos'!$D14*$D$2+'$ Egresos'!$E14*$E$2+'$ Egresos'!$C14*$C$2)</f>
        <v>2683266.9175062375</v>
      </c>
      <c r="H14" s="42">
        <f t="shared" si="1"/>
        <v>201738.06515774992</v>
      </c>
      <c r="I14" s="58">
        <f t="shared" si="2"/>
        <v>5932666.1729179854</v>
      </c>
      <c r="J14" s="42">
        <f>Egresos!$J14</f>
        <v>81.958945269583296</v>
      </c>
      <c r="K14" s="42">
        <f>Egresos!$K14</f>
        <v>42.119652206329604</v>
      </c>
      <c r="L14" s="42">
        <f>Egresos!$L14</f>
        <v>51.297155923628921</v>
      </c>
      <c r="M14" s="42">
        <f t="shared" si="3"/>
        <v>2101380.7349222302</v>
      </c>
      <c r="N14" s="42">
        <f t="shared" si="4"/>
        <v>1850128.6905293546</v>
      </c>
      <c r="O14" s="42">
        <f t="shared" si="5"/>
        <v>139099.6102121346</v>
      </c>
      <c r="P14" s="79">
        <f t="shared" si="6"/>
        <v>4090609.0356637198</v>
      </c>
    </row>
    <row r="15" spans="1:16">
      <c r="A15" s="43">
        <v>12</v>
      </c>
      <c r="B15" s="50" t="s">
        <v>20</v>
      </c>
      <c r="C15" s="7">
        <f>Egresos!$G15</f>
        <v>132.58441809258119</v>
      </c>
      <c r="D15" s="7">
        <f>Egresos!$H15</f>
        <v>52.813090706880985</v>
      </c>
      <c r="E15" s="7">
        <f>Egresos!$I15</f>
        <v>68.057439562643495</v>
      </c>
      <c r="F15" s="7">
        <f t="shared" si="0"/>
        <v>3025495.3475420759</v>
      </c>
      <c r="G15" s="7">
        <f>($G$1*$G$2)*('$ Egresos'!$D15*$D$2+'$ Egresos'!$E15*$E$2+'$ Egresos'!$C15*$C$2)</f>
        <v>2663751.3385968278</v>
      </c>
      <c r="H15" s="7">
        <f t="shared" si="1"/>
        <v>200270.81078065775</v>
      </c>
      <c r="I15" s="59">
        <f t="shared" si="2"/>
        <v>5889517.4969195612</v>
      </c>
      <c r="J15" s="7">
        <f>Egresos!$J15</f>
        <v>70.104936886298901</v>
      </c>
      <c r="K15" s="7">
        <f>Egresos!$K15</f>
        <v>52.813090706880985</v>
      </c>
      <c r="L15" s="7">
        <f>Egresos!$L15</f>
        <v>58.771933802180349</v>
      </c>
      <c r="M15" s="7">
        <f t="shared" si="3"/>
        <v>2191410.2845880575</v>
      </c>
      <c r="N15" s="7">
        <f t="shared" si="4"/>
        <v>1929393.8375177463</v>
      </c>
      <c r="O15" s="7">
        <f t="shared" si="5"/>
        <v>145059.06109029928</v>
      </c>
      <c r="P15" s="80">
        <f t="shared" si="6"/>
        <v>4265863.1831961032</v>
      </c>
    </row>
    <row r="16" spans="1:16">
      <c r="A16" s="39">
        <v>13</v>
      </c>
      <c r="B16" s="47" t="s">
        <v>21</v>
      </c>
      <c r="C16" s="42">
        <f>Egresos!$G16</f>
        <v>354.27491737676399</v>
      </c>
      <c r="D16" s="42">
        <f>Egresos!$H16</f>
        <v>164.63551719234786</v>
      </c>
      <c r="E16" s="42">
        <f>Egresos!$I16</f>
        <v>177.8970572268187</v>
      </c>
      <c r="F16" s="42">
        <f t="shared" si="0"/>
        <v>8370152.214905533</v>
      </c>
      <c r="G16" s="42">
        <f>($G$1*$G$2)*('$ Egresos'!$D16*$D$2+'$ Egresos'!$E16*$E$2+'$ Egresos'!$C16*$C$2)</f>
        <v>7369373.1457320442</v>
      </c>
      <c r="H16" s="42">
        <f t="shared" si="1"/>
        <v>554057.09739348292</v>
      </c>
      <c r="I16" s="58">
        <f t="shared" si="2"/>
        <v>16293582.45803106</v>
      </c>
      <c r="J16" s="42">
        <f>Egresos!$J16</f>
        <v>197.19602672324231</v>
      </c>
      <c r="K16" s="42">
        <f>Egresos!$K16</f>
        <v>164.63551719234786</v>
      </c>
      <c r="L16" s="42">
        <f>Egresos!$L16</f>
        <v>155.02525509882059</v>
      </c>
      <c r="M16" s="42">
        <f t="shared" si="3"/>
        <v>6278257.3305026218</v>
      </c>
      <c r="N16" s="42">
        <f t="shared" si="4"/>
        <v>5527596.1279425267</v>
      </c>
      <c r="O16" s="42">
        <f t="shared" si="5"/>
        <v>415585.39724440343</v>
      </c>
      <c r="P16" s="79">
        <f t="shared" si="6"/>
        <v>12221438.855689552</v>
      </c>
    </row>
    <row r="17" spans="1:16">
      <c r="A17" s="43">
        <v>14</v>
      </c>
      <c r="B17" s="46" t="s">
        <v>22</v>
      </c>
      <c r="C17" s="7">
        <f>Egresos!$G17</f>
        <v>113.48291704250589</v>
      </c>
      <c r="D17" s="7">
        <f>Egresos!$H17</f>
        <v>43.272817892295734</v>
      </c>
      <c r="E17" s="7">
        <f>Egresos!$I17</f>
        <v>89.709397149306923</v>
      </c>
      <c r="F17" s="7">
        <f t="shared" si="0"/>
        <v>2899864.8717225119</v>
      </c>
      <c r="G17" s="7">
        <f>($G$1*$G$2)*('$ Egresos'!$D17*$D$2+'$ Egresos'!$E17*$E$2+'$ Egresos'!$C17*$C$2)</f>
        <v>2553141.8979296032</v>
      </c>
      <c r="H17" s="7">
        <f t="shared" si="1"/>
        <v>191954.77840877388</v>
      </c>
      <c r="I17" s="59">
        <f t="shared" si="2"/>
        <v>5644961.5480608894</v>
      </c>
      <c r="J17" s="7">
        <f>Egresos!$J17</f>
        <v>60.004884822759841</v>
      </c>
      <c r="K17" s="7">
        <f>Egresos!$K17</f>
        <v>43.272817892295734</v>
      </c>
      <c r="L17" s="7">
        <f>Egresos!$L17</f>
        <v>77.469778242826706</v>
      </c>
      <c r="M17" s="7">
        <f t="shared" si="3"/>
        <v>2139938.5626520589</v>
      </c>
      <c r="N17" s="7">
        <f t="shared" si="4"/>
        <v>1884076.3432045307</v>
      </c>
      <c r="O17" s="7">
        <f t="shared" si="5"/>
        <v>141651.92199396138</v>
      </c>
      <c r="P17" s="80">
        <f t="shared" si="6"/>
        <v>4165666.8278505513</v>
      </c>
    </row>
    <row r="18" spans="1:16">
      <c r="A18" s="39">
        <v>15</v>
      </c>
      <c r="B18" s="47" t="s">
        <v>23</v>
      </c>
      <c r="C18" s="42">
        <f>Egresos!$G18</f>
        <v>139.46958995476689</v>
      </c>
      <c r="D18" s="42">
        <f>Egresos!$H18</f>
        <v>47.986871028764845</v>
      </c>
      <c r="E18" s="42">
        <f>Egresos!$I18</f>
        <v>72.514225922274861</v>
      </c>
      <c r="F18" s="42">
        <f t="shared" si="0"/>
        <v>3086851.0011248775</v>
      </c>
      <c r="G18" s="42">
        <f>($G$1*$G$2)*('$ Egresos'!$D18*$D$2+'$ Egresos'!$E18*$E$2+'$ Egresos'!$C18*$C$2)</f>
        <v>2717770.990120816</v>
      </c>
      <c r="H18" s="42">
        <f t="shared" si="1"/>
        <v>204332.21067637648</v>
      </c>
      <c r="I18" s="58">
        <f t="shared" si="2"/>
        <v>6008954.2019220702</v>
      </c>
      <c r="J18" s="42">
        <f>Egresos!$J18</f>
        <v>74.636772318073696</v>
      </c>
      <c r="K18" s="42">
        <f>Egresos!$K18</f>
        <v>47.986871028764845</v>
      </c>
      <c r="L18" s="42">
        <f>Egresos!$L18</f>
        <v>62.752859055778465</v>
      </c>
      <c r="M18" s="42">
        <f t="shared" si="3"/>
        <v>2219997.5607055561</v>
      </c>
      <c r="N18" s="42">
        <f t="shared" si="4"/>
        <v>1954563.0697516308</v>
      </c>
      <c r="O18" s="42">
        <f t="shared" si="5"/>
        <v>146951.37831720003</v>
      </c>
      <c r="P18" s="79">
        <f t="shared" si="6"/>
        <v>4321512.0087743867</v>
      </c>
    </row>
    <row r="19" spans="1:16">
      <c r="A19" s="43">
        <v>16</v>
      </c>
      <c r="B19" s="46" t="s">
        <v>24</v>
      </c>
      <c r="C19" s="7">
        <f>Egresos!$G19</f>
        <v>47.89610563007809</v>
      </c>
      <c r="D19" s="7">
        <f>Egresos!$H19</f>
        <v>21.565309990390436</v>
      </c>
      <c r="E19" s="7">
        <f>Egresos!$I19</f>
        <v>26.117783964545907</v>
      </c>
      <c r="F19" s="7">
        <f t="shared" si="0"/>
        <v>1144092.0025245559</v>
      </c>
      <c r="G19" s="7">
        <f>($G$1*$G$2)*('$ Egresos'!$D19*$D$2+'$ Egresos'!$E19*$E$2+'$ Egresos'!$C19*$C$2)</f>
        <v>1007298.3935270546</v>
      </c>
      <c r="H19" s="7">
        <f t="shared" si="1"/>
        <v>75732.469111018057</v>
      </c>
      <c r="I19" s="59">
        <f t="shared" si="2"/>
        <v>2227122.8651626282</v>
      </c>
      <c r="J19" s="7">
        <f>Egresos!$J19</f>
        <v>25.325400304215801</v>
      </c>
      <c r="K19" s="7">
        <f>Egresos!$K19</f>
        <v>21.565309990390436</v>
      </c>
      <c r="L19" s="7">
        <f>Egresos!$L19</f>
        <v>22.554369957028062</v>
      </c>
      <c r="M19" s="7">
        <f t="shared" si="3"/>
        <v>840538.1432032634</v>
      </c>
      <c r="N19" s="7">
        <f t="shared" si="4"/>
        <v>740039.01738548197</v>
      </c>
      <c r="O19" s="7">
        <f t="shared" si="5"/>
        <v>55638.907383593367</v>
      </c>
      <c r="P19" s="80">
        <f t="shared" si="6"/>
        <v>1636216.0679723388</v>
      </c>
    </row>
    <row r="20" spans="1:16">
      <c r="A20" s="39">
        <v>17</v>
      </c>
      <c r="B20" s="47" t="s">
        <v>25</v>
      </c>
      <c r="C20" s="42">
        <f>Egresos!$G20</f>
        <v>130.24035238384059</v>
      </c>
      <c r="D20" s="42">
        <f>Egresos!$H20</f>
        <v>53.01601633623671</v>
      </c>
      <c r="E20" s="42">
        <f>Egresos!$I20</f>
        <v>61.861543864916214</v>
      </c>
      <c r="F20" s="42">
        <f t="shared" si="0"/>
        <v>2934350.6190133984</v>
      </c>
      <c r="G20" s="42">
        <f>($G$1*$G$2)*('$ Egresos'!$D20*$D$2+'$ Egresos'!$E20*$E$2+'$ Egresos'!$C20*$C$2)</f>
        <v>2583504.3493487532</v>
      </c>
      <c r="H20" s="42">
        <f t="shared" si="1"/>
        <v>194237.54132094746</v>
      </c>
      <c r="I20" s="58">
        <f t="shared" si="2"/>
        <v>5712092.5096830986</v>
      </c>
      <c r="J20" s="42">
        <f>Egresos!$J20</f>
        <v>68.86549577449459</v>
      </c>
      <c r="K20" s="42">
        <f>Egresos!$K20</f>
        <v>53.01601633623671</v>
      </c>
      <c r="L20" s="42">
        <f>Egresos!$L20</f>
        <v>53.42138323589193</v>
      </c>
      <c r="M20" s="42">
        <f t="shared" si="3"/>
        <v>2122314.1459704917</v>
      </c>
      <c r="N20" s="42">
        <f t="shared" si="4"/>
        <v>1868559.1937348894</v>
      </c>
      <c r="O20" s="42">
        <f t="shared" si="5"/>
        <v>140485.28453037344</v>
      </c>
      <c r="P20" s="79">
        <f t="shared" si="6"/>
        <v>4131358.6242357544</v>
      </c>
    </row>
    <row r="21" spans="1:16">
      <c r="A21" s="43">
        <v>18</v>
      </c>
      <c r="B21" s="51" t="s">
        <v>26</v>
      </c>
      <c r="C21" s="7">
        <f>Egresos!$G21</f>
        <v>145.58354176327782</v>
      </c>
      <c r="D21" s="7">
        <f>Egresos!$H21</f>
        <v>65.036488593594427</v>
      </c>
      <c r="E21" s="7">
        <f>Egresos!$I21</f>
        <v>79.757097773114069</v>
      </c>
      <c r="F21" s="7">
        <f t="shared" si="0"/>
        <v>3474359.0041814679</v>
      </c>
      <c r="G21" s="7">
        <f>($G$1*$G$2)*('$ Egresos'!$D21*$D$2+'$ Egresos'!$E21*$E$2+'$ Egresos'!$C21*$C$2)</f>
        <v>3058946.5145510747</v>
      </c>
      <c r="H21" s="7">
        <f t="shared" si="1"/>
        <v>229983.06550885367</v>
      </c>
      <c r="I21" s="59">
        <f t="shared" si="2"/>
        <v>6763288.5842413958</v>
      </c>
      <c r="J21" s="7">
        <f>Egresos!$J21</f>
        <v>76.978314298379388</v>
      </c>
      <c r="K21" s="7">
        <f>Egresos!$K21</f>
        <v>65.036488593594427</v>
      </c>
      <c r="L21" s="7">
        <f>Egresos!$L21</f>
        <v>68.875333845918391</v>
      </c>
      <c r="M21" s="7">
        <f t="shared" si="3"/>
        <v>2551144.3922574427</v>
      </c>
      <c r="N21" s="7">
        <f t="shared" si="4"/>
        <v>2246116.2584005748</v>
      </c>
      <c r="O21" s="7">
        <f t="shared" si="5"/>
        <v>168871.43993495134</v>
      </c>
      <c r="P21" s="80">
        <f t="shared" si="6"/>
        <v>4966132.0905929683</v>
      </c>
    </row>
    <row r="22" spans="1:16">
      <c r="A22" s="39">
        <v>19</v>
      </c>
      <c r="B22" s="47" t="s">
        <v>27</v>
      </c>
      <c r="C22" s="42">
        <f>Egresos!$G22</f>
        <v>103.32965344622174</v>
      </c>
      <c r="D22" s="42">
        <f>Egresos!$H22</f>
        <v>36.240145404828112</v>
      </c>
      <c r="E22" s="42">
        <f>Egresos!$I22</f>
        <v>47.947636711387929</v>
      </c>
      <c r="F22" s="42">
        <f t="shared" si="0"/>
        <v>2234652.3314152071</v>
      </c>
      <c r="G22" s="42">
        <f>($G$1*$G$2)*('$ Egresos'!$D22*$D$2+'$ Egresos'!$E22*$E$2+'$ Egresos'!$C22*$C$2)</f>
        <v>1967465.6396155627</v>
      </c>
      <c r="H22" s="42">
        <f t="shared" si="1"/>
        <v>147921.4418852074</v>
      </c>
      <c r="I22" s="58">
        <f t="shared" si="2"/>
        <v>4350039.4129159776</v>
      </c>
      <c r="J22" s="42">
        <f>Egresos!$J22</f>
        <v>54.307124066306024</v>
      </c>
      <c r="K22" s="42">
        <f>Egresos!$K22</f>
        <v>36.240145404828112</v>
      </c>
      <c r="L22" s="42">
        <f>Egresos!$L22</f>
        <v>41.362052954654629</v>
      </c>
      <c r="M22" s="42">
        <f t="shared" si="3"/>
        <v>1587717.9284801506</v>
      </c>
      <c r="N22" s="42">
        <f t="shared" si="4"/>
        <v>1397882.08920535</v>
      </c>
      <c r="O22" s="42">
        <f t="shared" si="5"/>
        <v>105098.01546580764</v>
      </c>
      <c r="P22" s="79">
        <f t="shared" si="6"/>
        <v>3090698.0331513085</v>
      </c>
    </row>
    <row r="23" spans="1:16">
      <c r="A23" s="43">
        <v>20</v>
      </c>
      <c r="B23" s="46" t="s">
        <v>28</v>
      </c>
      <c r="C23" s="7">
        <f>Egresos!$G23</f>
        <v>58.955987938448473</v>
      </c>
      <c r="D23" s="7">
        <f>Egresos!$H23</f>
        <v>26.87858672445326</v>
      </c>
      <c r="E23" s="7">
        <f>Egresos!$I23</f>
        <v>39.100192955348597</v>
      </c>
      <c r="F23" s="7">
        <f t="shared" si="0"/>
        <v>1487453.0625561317</v>
      </c>
      <c r="G23" s="7">
        <f>($G$1*$G$2)*('$ Egresos'!$D23*$D$2+'$ Egresos'!$E23*$E$2+'$ Egresos'!$C23*$C$2)</f>
        <v>1309605.4137722466</v>
      </c>
      <c r="H23" s="7">
        <f t="shared" si="1"/>
        <v>98461.044099207982</v>
      </c>
      <c r="I23" s="59">
        <f t="shared" si="2"/>
        <v>2895519.5204275865</v>
      </c>
      <c r="J23" s="7">
        <f>Egresos!$J23</f>
        <v>31.173390304494607</v>
      </c>
      <c r="K23" s="7">
        <f>Egresos!$K23</f>
        <v>26.87858672445326</v>
      </c>
      <c r="L23" s="7">
        <f>Egresos!$L23</f>
        <v>33.765507001024282</v>
      </c>
      <c r="M23" s="7">
        <f t="shared" si="3"/>
        <v>1103637.3440480125</v>
      </c>
      <c r="N23" s="7">
        <f t="shared" si="4"/>
        <v>971680.7050857502</v>
      </c>
      <c r="O23" s="7">
        <f t="shared" si="5"/>
        <v>73054.597780118827</v>
      </c>
      <c r="P23" s="80">
        <f t="shared" si="6"/>
        <v>2148372.6469138814</v>
      </c>
    </row>
    <row r="24" spans="1:16">
      <c r="A24" s="39">
        <v>21</v>
      </c>
      <c r="B24" s="47" t="s">
        <v>29</v>
      </c>
      <c r="C24" s="42">
        <f>Egresos!$G24</f>
        <v>172.00330287928156</v>
      </c>
      <c r="D24" s="42">
        <f>Egresos!$H24</f>
        <v>60.917001590641185</v>
      </c>
      <c r="E24" s="42">
        <f>Egresos!$I24</f>
        <v>80.212824540792525</v>
      </c>
      <c r="F24" s="42">
        <f t="shared" si="0"/>
        <v>3732349.0610184078</v>
      </c>
      <c r="G24" s="42">
        <f>($G$1*$G$2)*('$ Egresos'!$D24*$D$2+'$ Egresos'!$E24*$E$2+'$ Egresos'!$C24*$C$2)</f>
        <v>3286089.9341575112</v>
      </c>
      <c r="H24" s="42">
        <f t="shared" si="1"/>
        <v>247060.55924820353</v>
      </c>
      <c r="I24" s="58">
        <f t="shared" si="2"/>
        <v>7265499.554424122</v>
      </c>
      <c r="J24" s="42">
        <f>Egresos!$J24</f>
        <v>90.947947474241815</v>
      </c>
      <c r="K24" s="42">
        <f>Egresos!$K24</f>
        <v>60.917001590641185</v>
      </c>
      <c r="L24" s="42">
        <f>Egresos!$L24</f>
        <v>69.268882936128108</v>
      </c>
      <c r="M24" s="42">
        <f t="shared" si="3"/>
        <v>2662096.8132182267</v>
      </c>
      <c r="N24" s="42">
        <f t="shared" si="4"/>
        <v>2343802.629029091</v>
      </c>
      <c r="O24" s="42">
        <f t="shared" si="5"/>
        <v>176215.86745884264</v>
      </c>
      <c r="P24" s="79">
        <f t="shared" si="6"/>
        <v>5182115.3097061608</v>
      </c>
    </row>
    <row r="25" spans="1:16">
      <c r="A25" s="43">
        <v>22</v>
      </c>
      <c r="B25" s="50" t="s">
        <v>30</v>
      </c>
      <c r="C25" s="7">
        <f>Egresos!$G25</f>
        <v>67.183926646423458</v>
      </c>
      <c r="D25" s="7">
        <f>Egresos!$H25</f>
        <v>36.497356968002421</v>
      </c>
      <c r="E25" s="7">
        <f>Egresos!$I25</f>
        <v>43.011053519021992</v>
      </c>
      <c r="F25" s="7">
        <f t="shared" si="0"/>
        <v>1760372.5725460916</v>
      </c>
      <c r="G25" s="7">
        <f>($G$1*$G$2)*('$ Egresos'!$D25*$D$2+'$ Egresos'!$E25*$E$2+'$ Egresos'!$C25*$C$2)</f>
        <v>1549893.2432199286</v>
      </c>
      <c r="H25" s="7">
        <f t="shared" si="1"/>
        <v>116526.78384260349</v>
      </c>
      <c r="I25" s="59">
        <f t="shared" si="2"/>
        <v>3426792.5996086239</v>
      </c>
      <c r="J25" s="7">
        <f>Egresos!$J25</f>
        <v>35.523970350968398</v>
      </c>
      <c r="K25" s="7">
        <f>Egresos!$K25</f>
        <v>36.497356968002421</v>
      </c>
      <c r="L25" s="7">
        <f>Egresos!$L25</f>
        <v>37.142784189746706</v>
      </c>
      <c r="M25" s="7">
        <f t="shared" si="3"/>
        <v>1325252.3921244529</v>
      </c>
      <c r="N25" s="7">
        <f t="shared" si="4"/>
        <v>1166798.3017617464</v>
      </c>
      <c r="O25" s="7">
        <f t="shared" si="5"/>
        <v>87724.270101882634</v>
      </c>
      <c r="P25" s="80">
        <f t="shared" si="6"/>
        <v>2579774.9639880816</v>
      </c>
    </row>
    <row r="26" spans="1:16">
      <c r="A26" s="39">
        <v>23</v>
      </c>
      <c r="B26" s="52" t="s">
        <v>31</v>
      </c>
      <c r="C26" s="42">
        <f>Egresos!$G26</f>
        <v>176.13889457263789</v>
      </c>
      <c r="D26" s="42">
        <f>Egresos!$H26</f>
        <v>55.278388987342659</v>
      </c>
      <c r="E26" s="42">
        <f>Egresos!$I26</f>
        <v>68.821833861302252</v>
      </c>
      <c r="F26" s="42">
        <f t="shared" si="0"/>
        <v>3580153.5895040669</v>
      </c>
      <c r="G26" s="42">
        <f>($G$1*$G$2)*('$ Egresos'!$D26*$D$2+'$ Egresos'!$E26*$E$2+'$ Egresos'!$C26*$C$2)</f>
        <v>3152091.7472807546</v>
      </c>
      <c r="H26" s="42">
        <f t="shared" si="1"/>
        <v>236986.07326293044</v>
      </c>
      <c r="I26" s="58">
        <f t="shared" si="2"/>
        <v>6969231.4100477519</v>
      </c>
      <c r="J26" s="42">
        <f>Egresos!$J26</f>
        <v>93.134670460405985</v>
      </c>
      <c r="K26" s="42">
        <f>Egresos!$K26</f>
        <v>55.278388987342659</v>
      </c>
      <c r="L26" s="42">
        <f>Egresos!$L26</f>
        <v>59.432036965159099</v>
      </c>
      <c r="M26" s="42">
        <f t="shared" si="3"/>
        <v>2503649.4701850368</v>
      </c>
      <c r="N26" s="42">
        <f t="shared" si="4"/>
        <v>2204300.0770107391</v>
      </c>
      <c r="O26" s="42">
        <f t="shared" si="5"/>
        <v>165727.54266896073</v>
      </c>
      <c r="P26" s="79">
        <f t="shared" si="6"/>
        <v>4873677.0898647364</v>
      </c>
    </row>
    <row r="27" spans="1:16">
      <c r="A27" s="43">
        <v>24</v>
      </c>
      <c r="B27" s="46" t="s">
        <v>32</v>
      </c>
      <c r="C27" s="7">
        <f>Egresos!$G27</f>
        <v>87.756436630008778</v>
      </c>
      <c r="D27" s="7">
        <f>Egresos!$H27</f>
        <v>32.800408266103787</v>
      </c>
      <c r="E27" s="7">
        <f>Egresos!$I27</f>
        <v>47.70650327292428</v>
      </c>
      <c r="F27" s="7">
        <f t="shared" si="0"/>
        <v>2000966.0162826462</v>
      </c>
      <c r="G27" s="7">
        <f>($G$1*$G$2)*('$ Egresos'!$D27*$D$2+'$ Egresos'!$E27*$E$2+'$ Egresos'!$C27*$C$2)</f>
        <v>1761720.0795531995</v>
      </c>
      <c r="H27" s="7">
        <f t="shared" si="1"/>
        <v>132452.71943684432</v>
      </c>
      <c r="I27" s="59">
        <f t="shared" si="2"/>
        <v>3895138.8152726903</v>
      </c>
      <c r="J27" s="7">
        <f>Egresos!$J27</f>
        <v>46.401828659966057</v>
      </c>
      <c r="K27" s="7">
        <f>Egresos!$K27</f>
        <v>32.800408266103787</v>
      </c>
      <c r="L27" s="7">
        <f>Egresos!$L27</f>
        <v>41.197604116579257</v>
      </c>
      <c r="M27" s="7">
        <f t="shared" si="3"/>
        <v>1445002.2999749333</v>
      </c>
      <c r="N27" s="7">
        <f t="shared" si="4"/>
        <v>1272230.2858474955</v>
      </c>
      <c r="O27" s="7">
        <f t="shared" si="5"/>
        <v>95651.04188013314</v>
      </c>
      <c r="P27" s="80">
        <f t="shared" si="6"/>
        <v>2812883.6277025617</v>
      </c>
    </row>
    <row r="28" spans="1:16">
      <c r="A28" s="39">
        <v>25</v>
      </c>
      <c r="B28" s="53" t="s">
        <v>33</v>
      </c>
      <c r="C28" s="42">
        <f>Egresos!$G28</f>
        <v>120.99634259297807</v>
      </c>
      <c r="D28" s="42">
        <f>Egresos!$H28</f>
        <v>47.482838859848663</v>
      </c>
      <c r="E28" s="42">
        <f>Egresos!$I28</f>
        <v>55.323088980239469</v>
      </c>
      <c r="F28" s="42">
        <f t="shared" si="0"/>
        <v>2678346.7353343982</v>
      </c>
      <c r="G28" s="42">
        <f>($G$1*$G$2)*('$ Egresos'!$D28*$D$2+'$ Egresos'!$E28*$E$2+'$ Egresos'!$C28*$C$2)</f>
        <v>2358109.6256748512</v>
      </c>
      <c r="H28" s="42">
        <f t="shared" si="1"/>
        <v>177291.52109684015</v>
      </c>
      <c r="I28" s="58">
        <f t="shared" si="2"/>
        <v>5213747.88210609</v>
      </c>
      <c r="J28" s="42">
        <f>Egresos!$J28</f>
        <v>63.977661047851036</v>
      </c>
      <c r="K28" s="42">
        <f>Egresos!$K28</f>
        <v>47.482838859848663</v>
      </c>
      <c r="L28" s="42">
        <f>Egresos!$L28</f>
        <v>47.775010993265084</v>
      </c>
      <c r="M28" s="42">
        <f t="shared" si="3"/>
        <v>1927087.0300754462</v>
      </c>
      <c r="N28" s="42">
        <f t="shared" si="4"/>
        <v>1696674.4503925124</v>
      </c>
      <c r="O28" s="42">
        <f t="shared" si="5"/>
        <v>127562.34521121903</v>
      </c>
      <c r="P28" s="79">
        <f t="shared" si="6"/>
        <v>3751323.8256791774</v>
      </c>
    </row>
    <row r="29" spans="1:16">
      <c r="A29" s="43">
        <v>26</v>
      </c>
      <c r="B29" s="46" t="s">
        <v>34</v>
      </c>
      <c r="C29" s="7">
        <f>Egresos!$G29</f>
        <v>44.378951064264825</v>
      </c>
      <c r="D29" s="7">
        <f>Egresos!$H29</f>
        <v>13.118889963621484</v>
      </c>
      <c r="E29" s="7">
        <f>Egresos!$I29</f>
        <v>21.482262379489431</v>
      </c>
      <c r="F29" s="7">
        <f t="shared" si="0"/>
        <v>935151.21431046166</v>
      </c>
      <c r="G29" s="7">
        <f>($G$1*$G$2)*('$ Egresos'!$D29*$D$2+'$ Egresos'!$E29*$E$2+'$ Egresos'!$C29*$C$2)</f>
        <v>823339.65607768903</v>
      </c>
      <c r="H29" s="7">
        <f t="shared" si="1"/>
        <v>61901.761655202215</v>
      </c>
      <c r="I29" s="59">
        <f t="shared" si="2"/>
        <v>1820392.6320433528</v>
      </c>
      <c r="J29" s="7">
        <f>Egresos!$J29</f>
        <v>23.465680267706517</v>
      </c>
      <c r="K29" s="7">
        <f>Egresos!$K29</f>
        <v>13.118889963621484</v>
      </c>
      <c r="L29" s="7">
        <f>Egresos!$L29</f>
        <v>18.551301820961154</v>
      </c>
      <c r="M29" s="7">
        <f t="shared" si="3"/>
        <v>657862.94154531555</v>
      </c>
      <c r="N29" s="7">
        <f t="shared" si="4"/>
        <v>579205.41592576704</v>
      </c>
      <c r="O29" s="7">
        <f t="shared" si="5"/>
        <v>43546.834336685926</v>
      </c>
      <c r="P29" s="80">
        <f t="shared" si="6"/>
        <v>1280615.1918077685</v>
      </c>
    </row>
    <row r="30" spans="1:16">
      <c r="A30" s="39">
        <v>27</v>
      </c>
      <c r="B30" s="47" t="s">
        <v>35</v>
      </c>
      <c r="C30" s="42">
        <f>Egresos!$G30</f>
        <v>72.540086342362386</v>
      </c>
      <c r="D30" s="42">
        <f>Egresos!$H30</f>
        <v>20.765688157873964</v>
      </c>
      <c r="E30" s="42">
        <f>Egresos!$I30</f>
        <v>40.512490100189346</v>
      </c>
      <c r="F30" s="42">
        <f t="shared" si="0"/>
        <v>1576968.7826006508</v>
      </c>
      <c r="G30" s="42">
        <f>($G$1*$G$2)*('$ Egresos'!$D30*$D$2+'$ Egresos'!$E30*$E$2+'$ Egresos'!$C30*$C$2)</f>
        <v>1388418.1672897034</v>
      </c>
      <c r="H30" s="42">
        <f t="shared" si="1"/>
        <v>104386.48234041846</v>
      </c>
      <c r="I30" s="58">
        <f t="shared" si="2"/>
        <v>3069773.4322307725</v>
      </c>
      <c r="J30" s="42">
        <f>Egresos!$J30</f>
        <v>38.356077191566641</v>
      </c>
      <c r="K30" s="42">
        <f>Egresos!$K30</f>
        <v>20.765688157873964</v>
      </c>
      <c r="L30" s="42">
        <f>Egresos!$L30</f>
        <v>34.985115538151042</v>
      </c>
      <c r="M30" s="42">
        <f t="shared" si="3"/>
        <v>1115828.6755127904</v>
      </c>
      <c r="N30" s="42">
        <f t="shared" si="4"/>
        <v>982414.37735365238</v>
      </c>
      <c r="O30" s="42">
        <f t="shared" si="5"/>
        <v>73861.595496684589</v>
      </c>
      <c r="P30" s="79">
        <f t="shared" si="6"/>
        <v>2172104.6483631278</v>
      </c>
    </row>
    <row r="31" spans="1:16">
      <c r="A31" s="43">
        <v>28</v>
      </c>
      <c r="B31" s="50" t="s">
        <v>36</v>
      </c>
      <c r="C31" s="7">
        <f>Egresos!$G31</f>
        <v>55.170676970439821</v>
      </c>
      <c r="D31" s="7">
        <f>Egresos!$H31</f>
        <v>29.971214724522</v>
      </c>
      <c r="E31" s="7">
        <f>Egresos!$I31</f>
        <v>35.320188299571285</v>
      </c>
      <c r="F31" s="7">
        <f t="shared" si="0"/>
        <v>1445597.9487280061</v>
      </c>
      <c r="G31" s="7">
        <f>($G$1*$G$2)*('$ Egresos'!$D31*$D$2+'$ Egresos'!$E31*$E$2+'$ Egresos'!$C31*$C$2)</f>
        <v>1272754.7157279185</v>
      </c>
      <c r="H31" s="7">
        <f t="shared" si="1"/>
        <v>95690.470484383128</v>
      </c>
      <c r="I31" s="59">
        <f t="shared" si="2"/>
        <v>2814043.1349403076</v>
      </c>
      <c r="J31" s="7">
        <f>Egresos!$J31</f>
        <v>29.171880697823035</v>
      </c>
      <c r="K31" s="7">
        <f>Egresos!$K31</f>
        <v>29.971214724522</v>
      </c>
      <c r="L31" s="7">
        <f>Egresos!$L31</f>
        <v>30.501232223293453</v>
      </c>
      <c r="M31" s="7">
        <f t="shared" si="3"/>
        <v>1088282.2020063205</v>
      </c>
      <c r="N31" s="7">
        <f t="shared" si="4"/>
        <v>958161.50394034747</v>
      </c>
      <c r="O31" s="7">
        <f t="shared" si="5"/>
        <v>72038.173560911178</v>
      </c>
      <c r="P31" s="80">
        <f t="shared" si="6"/>
        <v>2118481.8795075794</v>
      </c>
    </row>
    <row r="32" spans="1:16">
      <c r="A32" s="39">
        <v>29</v>
      </c>
      <c r="B32" s="47" t="s">
        <v>37</v>
      </c>
      <c r="C32" s="42">
        <f>Egresos!$G32</f>
        <v>64.971958145251506</v>
      </c>
      <c r="D32" s="42">
        <f>Egresos!$H32</f>
        <v>17.554684826635075</v>
      </c>
      <c r="E32" s="42">
        <f>Egresos!$I32</f>
        <v>23.357539629287416</v>
      </c>
      <c r="F32" s="42">
        <f t="shared" si="0"/>
        <v>1259274.3569572372</v>
      </c>
      <c r="G32" s="42">
        <f>($G$1*$G$2)*('$ Egresos'!$D32*$D$2+'$ Egresos'!$E32*$E$2+'$ Egresos'!$C32*$C$2)</f>
        <v>1108708.9447123501</v>
      </c>
      <c r="H32" s="42">
        <f t="shared" si="1"/>
        <v>83356.894489360973</v>
      </c>
      <c r="I32" s="58">
        <f t="shared" si="2"/>
        <v>2451340.1961589484</v>
      </c>
      <c r="J32" s="42">
        <f>Egresos!$J32</f>
        <v>34.354376560083722</v>
      </c>
      <c r="K32" s="42">
        <f>Egresos!$K32</f>
        <v>17.554684826635075</v>
      </c>
      <c r="L32" s="42">
        <f>Egresos!$L32</f>
        <v>20.170723167020107</v>
      </c>
      <c r="M32" s="42">
        <f t="shared" si="3"/>
        <v>865153.70597069943</v>
      </c>
      <c r="N32" s="42">
        <f t="shared" si="4"/>
        <v>761711.41503942024</v>
      </c>
      <c r="O32" s="42">
        <f t="shared" si="5"/>
        <v>57268.319478793434</v>
      </c>
      <c r="P32" s="79">
        <f t="shared" si="6"/>
        <v>1684133.4404889131</v>
      </c>
    </row>
    <row r="33" spans="1:16">
      <c r="A33" s="43">
        <v>30</v>
      </c>
      <c r="B33" s="46" t="s">
        <v>38</v>
      </c>
      <c r="C33" s="7">
        <f>Egresos!$G33</f>
        <v>70.993134753847443</v>
      </c>
      <c r="D33" s="7">
        <f>Egresos!$H33</f>
        <v>20.251371265936189</v>
      </c>
      <c r="E33" s="7">
        <f>Egresos!$I33</f>
        <v>32.374178440001543</v>
      </c>
      <c r="F33" s="7">
        <f t="shared" si="0"/>
        <v>1464361.4107167034</v>
      </c>
      <c r="G33" s="7">
        <f>($G$1*$G$2)*('$ Egresos'!$D33*$D$2+'$ Egresos'!$E33*$E$2+'$ Egresos'!$C33*$C$2)</f>
        <v>1289274.7203049238</v>
      </c>
      <c r="H33" s="7">
        <f t="shared" si="1"/>
        <v>96932.506354172612</v>
      </c>
      <c r="I33" s="59">
        <f t="shared" si="2"/>
        <v>2850568.6373757999</v>
      </c>
      <c r="J33" s="7">
        <f>Egresos!$J33</f>
        <v>37.428685227894235</v>
      </c>
      <c r="K33" s="7">
        <f>Egresos!$K33</f>
        <v>20.251371265936189</v>
      </c>
      <c r="L33" s="7">
        <f>Egresos!$L33</f>
        <v>27.942871268289306</v>
      </c>
      <c r="M33" s="7">
        <f t="shared" si="3"/>
        <v>1022254.8847267353</v>
      </c>
      <c r="N33" s="7">
        <f t="shared" si="4"/>
        <v>900028.75720506057</v>
      </c>
      <c r="O33" s="7">
        <f t="shared" si="5"/>
        <v>67667.535749156843</v>
      </c>
      <c r="P33" s="80">
        <f t="shared" si="6"/>
        <v>1989951.1776809529</v>
      </c>
    </row>
    <row r="34" spans="1:16">
      <c r="A34" s="39">
        <v>31</v>
      </c>
      <c r="B34" s="47" t="s">
        <v>39</v>
      </c>
      <c r="C34" s="42">
        <f>Egresos!$G34</f>
        <v>143.58805965030365</v>
      </c>
      <c r="D34" s="42">
        <f>Egresos!$H34</f>
        <v>34.394092512608204</v>
      </c>
      <c r="E34" s="42">
        <f>Egresos!$I34</f>
        <v>65.041623315310773</v>
      </c>
      <c r="F34" s="42">
        <f t="shared" si="0"/>
        <v>2865430.8765400159</v>
      </c>
      <c r="G34" s="42">
        <f>($G$1*$G$2)*('$ Egresos'!$D34*$D$2+'$ Egresos'!$E34*$E$2+'$ Egresos'!$C34*$C$2)</f>
        <v>2522825.0108667533</v>
      </c>
      <c r="H34" s="42">
        <f t="shared" si="1"/>
        <v>189675.44119570625</v>
      </c>
      <c r="I34" s="58">
        <f t="shared" si="2"/>
        <v>5577931.3286024751</v>
      </c>
      <c r="J34" s="42">
        <f>Egresos!$J34</f>
        <v>75.923189196950744</v>
      </c>
      <c r="K34" s="42">
        <f>Egresos!$K34</f>
        <v>34.394092512608204</v>
      </c>
      <c r="L34" s="42">
        <f>Egresos!$L34</f>
        <v>56.167584388114697</v>
      </c>
      <c r="M34" s="42">
        <f t="shared" si="3"/>
        <v>1974794.156591211</v>
      </c>
      <c r="N34" s="42">
        <f t="shared" si="4"/>
        <v>1738677.4639553053</v>
      </c>
      <c r="O34" s="42">
        <f t="shared" si="5"/>
        <v>130720.28922031811</v>
      </c>
      <c r="P34" s="79">
        <f t="shared" si="6"/>
        <v>3844191.9097668342</v>
      </c>
    </row>
    <row r="35" spans="1:16">
      <c r="A35" s="43">
        <v>32</v>
      </c>
      <c r="B35" s="46" t="s">
        <v>40</v>
      </c>
      <c r="C35" s="7">
        <f>Egresos!$G35</f>
        <v>61.619653060500156</v>
      </c>
      <c r="D35" s="7">
        <f>Egresos!$H35</f>
        <v>17.570649695461334</v>
      </c>
      <c r="E35" s="7">
        <f>Egresos!$I35</f>
        <v>28.094094515694998</v>
      </c>
      <c r="F35" s="7">
        <f t="shared" si="0"/>
        <v>1270860.6350974923</v>
      </c>
      <c r="G35" s="7">
        <f>($G$1*$G$2)*('$ Egresos'!$D35*$D$2+'$ Egresos'!$E35*$E$2+'$ Egresos'!$C35*$C$2)</f>
        <v>1118909.9069880096</v>
      </c>
      <c r="H35" s="7">
        <f t="shared" si="1"/>
        <v>84123.841071831892</v>
      </c>
      <c r="I35" s="59">
        <f t="shared" si="2"/>
        <v>2473894.3831573338</v>
      </c>
      <c r="J35" s="7">
        <f>Egresos!$J35</f>
        <v>32.478986649670858</v>
      </c>
      <c r="K35" s="7">
        <f>Egresos!$K35</f>
        <v>17.570649695461334</v>
      </c>
      <c r="L35" s="7">
        <f>Egresos!$L35</f>
        <v>24.247609483217197</v>
      </c>
      <c r="M35" s="7">
        <f t="shared" si="3"/>
        <v>887031.93303551059</v>
      </c>
      <c r="N35" s="7">
        <f t="shared" si="4"/>
        <v>780973.76712909085</v>
      </c>
      <c r="O35" s="7">
        <f t="shared" si="5"/>
        <v>58716.53531434996</v>
      </c>
      <c r="P35" s="80">
        <f t="shared" si="6"/>
        <v>1726722.2354789514</v>
      </c>
    </row>
    <row r="36" spans="1:16">
      <c r="A36" s="39">
        <v>33</v>
      </c>
      <c r="B36" s="53" t="s">
        <v>41</v>
      </c>
      <c r="C36" s="42">
        <f>Egresos!$G36</f>
        <v>42.50509830167406</v>
      </c>
      <c r="D36" s="42">
        <f>Egresos!$H36</f>
        <v>23.090697777171627</v>
      </c>
      <c r="E36" s="42">
        <f>Egresos!$I36</f>
        <v>27.211702994170221</v>
      </c>
      <c r="F36" s="42">
        <f t="shared" si="0"/>
        <v>1113730.8129879276</v>
      </c>
      <c r="G36" s="42">
        <f>($G$1*$G$2)*('$ Egresos'!$D36*$D$2+'$ Egresos'!$E36*$E$2+'$ Egresos'!$C36*$C$2)</f>
        <v>980567.34621763183</v>
      </c>
      <c r="H36" s="42">
        <f t="shared" si="1"/>
        <v>73722.728772231698</v>
      </c>
      <c r="I36" s="58">
        <f t="shared" si="2"/>
        <v>2168020.887977791</v>
      </c>
      <c r="J36" s="42">
        <f>Egresos!$J36</f>
        <v>22.474867534615122</v>
      </c>
      <c r="K36" s="42">
        <f>Egresos!$K36</f>
        <v>23.090697777171627</v>
      </c>
      <c r="L36" s="42">
        <f>Egresos!$L36</f>
        <v>23.49903871340771</v>
      </c>
      <c r="M36" s="42">
        <f t="shared" si="3"/>
        <v>838444.34247246094</v>
      </c>
      <c r="N36" s="42">
        <f t="shared" si="4"/>
        <v>738195.56239423191</v>
      </c>
      <c r="O36" s="42">
        <f t="shared" si="5"/>
        <v>55500.309527109595</v>
      </c>
      <c r="P36" s="79">
        <f t="shared" si="6"/>
        <v>1632140.2143938025</v>
      </c>
    </row>
    <row r="37" spans="1:16">
      <c r="A37" s="43">
        <v>34</v>
      </c>
      <c r="B37" s="46" t="s">
        <v>42</v>
      </c>
      <c r="C37" s="7">
        <f>Egresos!$G37</f>
        <v>51.649234441862845</v>
      </c>
      <c r="D37" s="7">
        <f>Egresos!$H37</f>
        <v>16.154134664990782</v>
      </c>
      <c r="E37" s="7">
        <f>Egresos!$I37</f>
        <v>23.946639868283746</v>
      </c>
      <c r="F37" s="7">
        <f t="shared" si="0"/>
        <v>1089410.048413818</v>
      </c>
      <c r="G37" s="7">
        <f>($G$1*$G$2)*('$ Egresos'!$D37*$D$2+'$ Egresos'!$E37*$E$2+'$ Egresos'!$C37*$C$2)</f>
        <v>959154.49914694857</v>
      </c>
      <c r="H37" s="7">
        <f t="shared" si="1"/>
        <v>72112.830662813212</v>
      </c>
      <c r="I37" s="59">
        <f t="shared" si="2"/>
        <v>2120677.3782235798</v>
      </c>
      <c r="J37" s="7">
        <f>Egresos!$J37</f>
        <v>27.309893371060149</v>
      </c>
      <c r="K37" s="7">
        <f>Egresos!$K37</f>
        <v>16.154134664990782</v>
      </c>
      <c r="L37" s="7">
        <f>Egresos!$L37</f>
        <v>20.679448744585699</v>
      </c>
      <c r="M37" s="7">
        <f t="shared" si="3"/>
        <v>768238.51922060421</v>
      </c>
      <c r="N37" s="7">
        <f t="shared" si="4"/>
        <v>676383.91366161895</v>
      </c>
      <c r="O37" s="7">
        <f t="shared" si="5"/>
        <v>50853.078072731238</v>
      </c>
      <c r="P37" s="80">
        <f t="shared" si="6"/>
        <v>1495475.5109549544</v>
      </c>
    </row>
    <row r="38" spans="1:16">
      <c r="A38" s="8" t="s">
        <v>46</v>
      </c>
      <c r="B38" s="11" t="s">
        <v>45</v>
      </c>
      <c r="C38" s="13">
        <f t="shared" ref="C38:P38" si="7">SUM(C4:C37)</f>
        <v>7329.3024803938433</v>
      </c>
      <c r="D38" s="13">
        <f t="shared" si="7"/>
        <v>2943.0510606877065</v>
      </c>
      <c r="E38" s="13">
        <f t="shared" si="7"/>
        <v>3729.5020422414186</v>
      </c>
      <c r="F38" s="13">
        <f t="shared" si="7"/>
        <v>167227753.28610167</v>
      </c>
      <c r="G38" s="13">
        <f t="shared" si="7"/>
        <v>147233130.61058953</v>
      </c>
      <c r="H38" s="13">
        <f t="shared" si="7"/>
        <v>11069538.666732199</v>
      </c>
      <c r="I38" s="20">
        <f t="shared" si="7"/>
        <v>325530422.56342345</v>
      </c>
      <c r="J38" s="13">
        <f t="shared" si="7"/>
        <v>3889.5519442956738</v>
      </c>
      <c r="K38" s="13">
        <f t="shared" si="7"/>
        <v>2943.0510606877065</v>
      </c>
      <c r="L38" s="13">
        <f t="shared" si="7"/>
        <v>3222.3912280517056</v>
      </c>
      <c r="M38" s="13">
        <f t="shared" si="7"/>
        <v>121351854.17541097</v>
      </c>
      <c r="N38" s="13">
        <f t="shared" si="7"/>
        <v>106842393.35009012</v>
      </c>
      <c r="O38" s="13">
        <f t="shared" si="7"/>
        <v>8032811.6337014828</v>
      </c>
      <c r="P38" s="35">
        <f t="shared" si="7"/>
        <v>236227059.15920249</v>
      </c>
    </row>
  </sheetData>
  <mergeCells count="1">
    <mergeCell ref="J1:L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125" zoomScaleNormal="125" zoomScalePageLayoutView="12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I41" sqref="I41"/>
    </sheetView>
  </sheetViews>
  <sheetFormatPr baseColWidth="10" defaultRowHeight="15" x14ac:dyDescent="0"/>
  <cols>
    <col min="2" max="2" width="16.83203125" customWidth="1"/>
    <col min="3" max="3" width="12.5" customWidth="1"/>
    <col min="4" max="4" width="18.1640625" customWidth="1"/>
    <col min="5" max="5" width="12.1640625" customWidth="1"/>
    <col min="6" max="6" width="15.5" customWidth="1"/>
    <col min="7" max="7" width="24" customWidth="1"/>
    <col min="8" max="8" width="23" customWidth="1"/>
    <col min="9" max="9" width="21.1640625" customWidth="1"/>
  </cols>
  <sheetData>
    <row r="1" spans="1:11">
      <c r="A1" s="252" t="s">
        <v>43</v>
      </c>
      <c r="B1" s="192"/>
      <c r="C1" s="262"/>
      <c r="D1" s="192"/>
      <c r="E1" s="192"/>
      <c r="F1" s="192"/>
      <c r="G1" s="5" t="s">
        <v>94</v>
      </c>
      <c r="H1" s="36" t="s">
        <v>95</v>
      </c>
      <c r="I1" s="5" t="s">
        <v>94</v>
      </c>
    </row>
    <row r="2" spans="1:11">
      <c r="A2" s="253" t="s">
        <v>78</v>
      </c>
      <c r="B2" s="261">
        <f>Supuestos!E4</f>
        <v>20</v>
      </c>
      <c r="C2" s="256"/>
      <c r="D2" s="256"/>
      <c r="E2" s="256"/>
      <c r="F2" s="256"/>
      <c r="G2" s="6">
        <v>1.6857117066422806E-3</v>
      </c>
      <c r="H2" s="6">
        <v>3.7295784743696927E-3</v>
      </c>
      <c r="I2" s="6">
        <v>5.5434706888100524E-3</v>
      </c>
    </row>
    <row r="3" spans="1:11" s="1" customFormat="1" ht="41" customHeight="1">
      <c r="A3" s="86" t="s">
        <v>0</v>
      </c>
      <c r="B3" s="71" t="s">
        <v>1</v>
      </c>
      <c r="C3" s="71" t="s">
        <v>2</v>
      </c>
      <c r="D3" s="82" t="s">
        <v>7</v>
      </c>
      <c r="E3" s="83" t="s">
        <v>8</v>
      </c>
      <c r="F3" s="83" t="s">
        <v>9</v>
      </c>
      <c r="G3" s="83" t="s">
        <v>91</v>
      </c>
      <c r="H3" s="83" t="s">
        <v>92</v>
      </c>
      <c r="I3" s="83" t="s">
        <v>93</v>
      </c>
    </row>
    <row r="4" spans="1:11">
      <c r="A4" s="64">
        <v>1</v>
      </c>
      <c r="B4" s="65" t="s">
        <v>10</v>
      </c>
      <c r="C4" s="66">
        <f>Supuestos!C4</f>
        <v>50.31841</v>
      </c>
      <c r="D4" s="84">
        <v>4591281.0059394585</v>
      </c>
      <c r="E4" s="84">
        <v>33887.220460399731</v>
      </c>
      <c r="F4" s="84">
        <v>11824.662136838604</v>
      </c>
      <c r="G4" s="68">
        <f>IF(D4*(1-(1/EXP($G$2*(C4-$B$2))))&gt;0,D4*(1-(1/EXP($G$2*(C4-$B$2)))),0)</f>
        <v>228756.20416597705</v>
      </c>
      <c r="H4" s="68">
        <f>IF(E4*(1-(1/EXP($H$2*(C4-$B$2))))&gt;0,E4*(1-(1/EXP($H$2*(C4-$B$2)))),0)</f>
        <v>3623.0936812322016</v>
      </c>
      <c r="I4" s="68">
        <f>IF($F4*(1-(1/EXP($I$2*(C4-$B$2))))&gt;0,F4*(1-(1/EXP($I$2*(C4-$B$2)))),0)</f>
        <v>1829.3305280864918</v>
      </c>
    </row>
    <row r="5" spans="1:11">
      <c r="A5" s="43">
        <v>2</v>
      </c>
      <c r="B5" s="44" t="s">
        <v>11</v>
      </c>
      <c r="C5" s="45">
        <f>Supuestos!C5</f>
        <v>41.420540000000003</v>
      </c>
      <c r="D5" s="54">
        <v>1079561.5250769928</v>
      </c>
      <c r="E5" s="54">
        <v>19428.393359418893</v>
      </c>
      <c r="F5" s="54">
        <v>2903.2180872468703</v>
      </c>
      <c r="G5" s="7">
        <f t="shared" ref="G5:G37" si="0">IF(D5*(1-(1/EXP($G$2*(C5-$B$2))))&gt;0,D5*(1-(1/EXP($G$2*(C5-$B$2)))),0)</f>
        <v>38286.332916429565</v>
      </c>
      <c r="H5" s="7">
        <f t="shared" ref="H5:H37" si="1">IF(E5*(1-(1/EXP($H$2*(C5-$B$2))))&gt;0,E5*(1-(1/EXP($H$2*(C5-$B$2)))),0)</f>
        <v>1491.7454977568657</v>
      </c>
      <c r="I5" s="7">
        <f t="shared" ref="I5:I37" si="2">IF($F5*(1-(1/EXP($I$2*(C5-$B$2))))&gt;0,F5*(1-(1/EXP($I$2*(C5-$B$2)))),0)</f>
        <v>325.05884736676143</v>
      </c>
    </row>
    <row r="6" spans="1:11">
      <c r="A6" s="39">
        <v>3</v>
      </c>
      <c r="B6" s="40" t="s">
        <v>12</v>
      </c>
      <c r="C6" s="41">
        <f>Supuestos!C6</f>
        <v>72.7</v>
      </c>
      <c r="D6" s="2">
        <v>1219462.7204109288</v>
      </c>
      <c r="E6" s="2">
        <v>17139.963216601504</v>
      </c>
      <c r="F6" s="2">
        <v>3773.8801893129798</v>
      </c>
      <c r="G6" s="42">
        <f t="shared" si="0"/>
        <v>103660.79535466911</v>
      </c>
      <c r="H6" s="42">
        <f t="shared" si="1"/>
        <v>3058.4336121081419</v>
      </c>
      <c r="I6" s="42">
        <f t="shared" si="2"/>
        <v>956.06227885392502</v>
      </c>
    </row>
    <row r="7" spans="1:11">
      <c r="A7" s="43">
        <v>4</v>
      </c>
      <c r="B7" s="46" t="s">
        <v>13</v>
      </c>
      <c r="C7" s="45">
        <f>Supuestos!C7</f>
        <v>26.576080000000001</v>
      </c>
      <c r="D7" s="54">
        <v>597628.94029888627</v>
      </c>
      <c r="E7" s="54">
        <v>2719.8187503434174</v>
      </c>
      <c r="F7" s="54">
        <v>1022.9230612023784</v>
      </c>
      <c r="G7" s="7">
        <f t="shared" si="0"/>
        <v>6588.3562701144247</v>
      </c>
      <c r="H7" s="7">
        <f t="shared" si="1"/>
        <v>65.894919419999937</v>
      </c>
      <c r="I7" s="7">
        <f t="shared" si="2"/>
        <v>36.618445854741239</v>
      </c>
      <c r="J7" s="10"/>
      <c r="K7" s="9"/>
    </row>
    <row r="8" spans="1:11">
      <c r="A8" s="39">
        <v>5</v>
      </c>
      <c r="B8" s="40" t="s">
        <v>14</v>
      </c>
      <c r="C8" s="41">
        <f>Supuestos!C8</f>
        <v>57.574350000000003</v>
      </c>
      <c r="D8" s="2">
        <v>414167.85793492326</v>
      </c>
      <c r="E8" s="2">
        <v>2222.8143151275362</v>
      </c>
      <c r="F8" s="2">
        <v>536.21583920570708</v>
      </c>
      <c r="G8" s="42">
        <f t="shared" si="0"/>
        <v>25419.661558816584</v>
      </c>
      <c r="H8" s="42">
        <f t="shared" si="1"/>
        <v>290.65611688302806</v>
      </c>
      <c r="I8" s="42">
        <f t="shared" si="2"/>
        <v>100.82484822483994</v>
      </c>
    </row>
    <row r="9" spans="1:11">
      <c r="A9" s="43">
        <v>6</v>
      </c>
      <c r="B9" s="46" t="s">
        <v>15</v>
      </c>
      <c r="C9" s="45">
        <f>Supuestos!C9</f>
        <v>67.722219999999993</v>
      </c>
      <c r="D9" s="54">
        <v>280471.82980726258</v>
      </c>
      <c r="E9" s="54">
        <v>6905.6436782702121</v>
      </c>
      <c r="F9" s="54">
        <v>1079.7007197938556</v>
      </c>
      <c r="G9" s="7">
        <f t="shared" si="0"/>
        <v>21679.121685124504</v>
      </c>
      <c r="H9" s="7">
        <f t="shared" si="1"/>
        <v>1125.9236863220324</v>
      </c>
      <c r="I9" s="7">
        <f t="shared" si="2"/>
        <v>250.9723489427999</v>
      </c>
    </row>
    <row r="10" spans="1:11">
      <c r="A10" s="39">
        <v>7</v>
      </c>
      <c r="B10" s="47" t="s">
        <v>16</v>
      </c>
      <c r="C10" s="41">
        <f>Supuestos!C10</f>
        <v>48.977170000000001</v>
      </c>
      <c r="D10" s="2">
        <v>439177.33953439543</v>
      </c>
      <c r="E10" s="2">
        <v>2858.8321171076263</v>
      </c>
      <c r="F10" s="2">
        <v>522.48127250576522</v>
      </c>
      <c r="G10" s="42">
        <f t="shared" si="0"/>
        <v>20937.043057757128</v>
      </c>
      <c r="H10" s="42">
        <f t="shared" si="1"/>
        <v>292.85188780829822</v>
      </c>
      <c r="I10" s="42">
        <f t="shared" si="2"/>
        <v>77.534328296248916</v>
      </c>
    </row>
    <row r="11" spans="1:11">
      <c r="A11" s="43">
        <v>8</v>
      </c>
      <c r="B11" s="46" t="s">
        <v>17</v>
      </c>
      <c r="C11" s="48">
        <f>Supuestos!C11</f>
        <v>52.495060000000002</v>
      </c>
      <c r="D11" s="54">
        <v>367852.60319304612</v>
      </c>
      <c r="E11" s="54">
        <v>6442.3166226572121</v>
      </c>
      <c r="F11" s="54">
        <v>1348.37366243305</v>
      </c>
      <c r="G11" s="7">
        <f t="shared" si="0"/>
        <v>19608.033266007613</v>
      </c>
      <c r="H11" s="7">
        <f t="shared" si="1"/>
        <v>735.30616975059274</v>
      </c>
      <c r="I11" s="7">
        <f t="shared" si="2"/>
        <v>222.26980737331343</v>
      </c>
    </row>
    <row r="12" spans="1:11">
      <c r="A12" s="39">
        <v>9</v>
      </c>
      <c r="B12" s="47" t="s">
        <v>181</v>
      </c>
      <c r="C12" s="49">
        <f>Supuestos!C12</f>
        <v>52.495060000000002</v>
      </c>
      <c r="D12" s="2">
        <v>427788.55391422304</v>
      </c>
      <c r="E12" s="2">
        <v>6244.7689819526277</v>
      </c>
      <c r="F12" s="2">
        <v>1256.8602600331246</v>
      </c>
      <c r="G12" s="42">
        <f t="shared" si="0"/>
        <v>22802.862133247898</v>
      </c>
      <c r="H12" s="42">
        <f t="shared" si="1"/>
        <v>712.75869070883141</v>
      </c>
      <c r="I12" s="42">
        <f t="shared" si="2"/>
        <v>207.18447391552061</v>
      </c>
    </row>
    <row r="13" spans="1:11">
      <c r="A13" s="43">
        <v>10</v>
      </c>
      <c r="B13" s="46" t="s">
        <v>18</v>
      </c>
      <c r="C13" s="48">
        <f>Supuestos!C13</f>
        <v>52.495060000000002</v>
      </c>
      <c r="D13" s="54">
        <v>316966.53154621855</v>
      </c>
      <c r="E13" s="54">
        <v>1748.8189417906635</v>
      </c>
      <c r="F13" s="54">
        <v>409.29805020632551</v>
      </c>
      <c r="G13" s="7">
        <f t="shared" si="0"/>
        <v>16895.59959837412</v>
      </c>
      <c r="H13" s="7">
        <f t="shared" si="1"/>
        <v>199.60480569254997</v>
      </c>
      <c r="I13" s="7">
        <f t="shared" si="2"/>
        <v>67.469872270773351</v>
      </c>
      <c r="J13" s="10"/>
      <c r="K13" s="9"/>
    </row>
    <row r="14" spans="1:11">
      <c r="A14" s="39">
        <v>11</v>
      </c>
      <c r="B14" s="47" t="s">
        <v>19</v>
      </c>
      <c r="C14" s="49">
        <f>Supuestos!C14</f>
        <v>52.495060000000002</v>
      </c>
      <c r="D14" s="2">
        <v>266836.45992756577</v>
      </c>
      <c r="E14" s="2">
        <v>3324.3240321668613</v>
      </c>
      <c r="F14" s="2">
        <v>531.58601216468037</v>
      </c>
      <c r="G14" s="42">
        <f t="shared" si="0"/>
        <v>14223.463793452162</v>
      </c>
      <c r="H14" s="42">
        <f t="shared" si="1"/>
        <v>379.42810238566636</v>
      </c>
      <c r="I14" s="42">
        <f t="shared" si="2"/>
        <v>87.628172974683906</v>
      </c>
    </row>
    <row r="15" spans="1:11">
      <c r="A15" s="43">
        <v>12</v>
      </c>
      <c r="B15" s="50" t="s">
        <v>20</v>
      </c>
      <c r="C15" s="115">
        <f>Supuestos!C15</f>
        <v>53.030515000000001</v>
      </c>
      <c r="D15" s="54">
        <v>341089.0760824043</v>
      </c>
      <c r="E15" s="54">
        <v>8460.7633368565894</v>
      </c>
      <c r="F15" s="54">
        <v>672.72124390908664</v>
      </c>
      <c r="G15" s="7">
        <f t="shared" si="0"/>
        <v>18472.761190597012</v>
      </c>
      <c r="H15" s="7">
        <f t="shared" si="1"/>
        <v>980.63835426614469</v>
      </c>
      <c r="I15" s="7">
        <f t="shared" si="2"/>
        <v>112.55850155405351</v>
      </c>
    </row>
    <row r="16" spans="1:11">
      <c r="A16" s="39">
        <v>13</v>
      </c>
      <c r="B16" s="47" t="s">
        <v>21</v>
      </c>
      <c r="C16" s="41">
        <f>Supuestos!C16</f>
        <v>137.16999999999999</v>
      </c>
      <c r="D16" s="2">
        <v>150022.1547141585</v>
      </c>
      <c r="E16" s="2">
        <v>3693.7739701496325</v>
      </c>
      <c r="F16" s="2">
        <v>577.52334179590309</v>
      </c>
      <c r="G16" s="42">
        <f t="shared" si="0"/>
        <v>26888.77686564828</v>
      </c>
      <c r="H16" s="42">
        <f t="shared" si="1"/>
        <v>1307.6888886108284</v>
      </c>
      <c r="I16" s="42">
        <f t="shared" si="2"/>
        <v>275.8875205876684</v>
      </c>
    </row>
    <row r="17" spans="1:9">
      <c r="A17" s="43">
        <v>14</v>
      </c>
      <c r="B17" s="46" t="s">
        <v>22</v>
      </c>
      <c r="C17" s="115">
        <f>Supuestos!C17</f>
        <v>53.030515000000001</v>
      </c>
      <c r="D17" s="54">
        <v>384697.53476636211</v>
      </c>
      <c r="E17" s="54">
        <v>1783.7026648191218</v>
      </c>
      <c r="F17" s="54">
        <v>487.82340193553398</v>
      </c>
      <c r="G17" s="7">
        <f t="shared" si="0"/>
        <v>20834.515640229842</v>
      </c>
      <c r="H17" s="7">
        <f t="shared" si="1"/>
        <v>206.73870383641116</v>
      </c>
      <c r="I17" s="7">
        <f t="shared" si="2"/>
        <v>81.621729121854486</v>
      </c>
    </row>
    <row r="18" spans="1:9">
      <c r="A18" s="39">
        <v>15</v>
      </c>
      <c r="B18" s="47" t="s">
        <v>23</v>
      </c>
      <c r="C18" s="41">
        <f>Supuestos!C18</f>
        <v>72.271429999999995</v>
      </c>
      <c r="D18" s="2">
        <v>238969.86448439059</v>
      </c>
      <c r="E18" s="2">
        <v>3249.1911567852617</v>
      </c>
      <c r="F18" s="2">
        <v>411.67871296125935</v>
      </c>
      <c r="G18" s="42">
        <f t="shared" si="0"/>
        <v>20155.680985039526</v>
      </c>
      <c r="H18" s="42">
        <f t="shared" si="1"/>
        <v>575.51145151640162</v>
      </c>
      <c r="I18" s="42">
        <f t="shared" si="2"/>
        <v>103.56217477232131</v>
      </c>
    </row>
    <row r="19" spans="1:9">
      <c r="A19" s="43">
        <v>16</v>
      </c>
      <c r="B19" s="46" t="s">
        <v>24</v>
      </c>
      <c r="C19" s="115">
        <f>Supuestos!C19</f>
        <v>53.030515000000001</v>
      </c>
      <c r="D19" s="54">
        <v>216441.47848805226</v>
      </c>
      <c r="E19" s="54">
        <v>2019.4814475349151</v>
      </c>
      <c r="F19" s="54">
        <v>212.24174183656123</v>
      </c>
      <c r="G19" s="7">
        <f t="shared" si="0"/>
        <v>11722.075036151497</v>
      </c>
      <c r="H19" s="7">
        <f t="shared" si="1"/>
        <v>234.06646473076006</v>
      </c>
      <c r="I19" s="7">
        <f t="shared" si="2"/>
        <v>35.511904291183804</v>
      </c>
    </row>
    <row r="20" spans="1:9">
      <c r="A20" s="39">
        <v>17</v>
      </c>
      <c r="B20" s="47" t="s">
        <v>25</v>
      </c>
      <c r="C20" s="49">
        <f>Supuestos!C20</f>
        <v>53.030515000000001</v>
      </c>
      <c r="D20" s="2">
        <v>212016.16698483823</v>
      </c>
      <c r="E20" s="2">
        <v>4731.8796198476266</v>
      </c>
      <c r="F20" s="2">
        <v>693.06470638259179</v>
      </c>
      <c r="G20" s="42">
        <f t="shared" si="0"/>
        <v>11482.408250185224</v>
      </c>
      <c r="H20" s="42">
        <f t="shared" si="1"/>
        <v>548.44491663997712</v>
      </c>
      <c r="I20" s="42">
        <f t="shared" si="2"/>
        <v>115.96233289306845</v>
      </c>
    </row>
    <row r="21" spans="1:9">
      <c r="A21" s="43">
        <v>18</v>
      </c>
      <c r="B21" s="51" t="s">
        <v>26</v>
      </c>
      <c r="C21" s="115">
        <f>Supuestos!C21</f>
        <v>53.030515000000001</v>
      </c>
      <c r="D21" s="54">
        <v>292685.89195887942</v>
      </c>
      <c r="E21" s="54">
        <v>4160.4727496340911</v>
      </c>
      <c r="F21" s="54">
        <v>714.76617814905262</v>
      </c>
      <c r="G21" s="7">
        <f t="shared" si="0"/>
        <v>15851.333171124599</v>
      </c>
      <c r="H21" s="7">
        <f t="shared" si="1"/>
        <v>482.21643694930737</v>
      </c>
      <c r="I21" s="7">
        <f t="shared" si="2"/>
        <v>119.5933838902933</v>
      </c>
    </row>
    <row r="22" spans="1:9">
      <c r="A22" s="39">
        <v>19</v>
      </c>
      <c r="B22" s="47" t="s">
        <v>27</v>
      </c>
      <c r="C22" s="41">
        <f>Supuestos!C22</f>
        <v>43.448070000000001</v>
      </c>
      <c r="D22" s="2">
        <v>235417.1499334354</v>
      </c>
      <c r="E22" s="2">
        <v>4122.9334932253823</v>
      </c>
      <c r="F22" s="2">
        <v>862.92792792528337</v>
      </c>
      <c r="G22" s="42">
        <f t="shared" si="0"/>
        <v>9123.7560164005281</v>
      </c>
      <c r="H22" s="42">
        <f t="shared" si="1"/>
        <v>345.24049348945198</v>
      </c>
      <c r="I22" s="42">
        <f t="shared" si="2"/>
        <v>105.18249752915112</v>
      </c>
    </row>
    <row r="23" spans="1:9">
      <c r="A23" s="43">
        <v>20</v>
      </c>
      <c r="B23" s="46" t="s">
        <v>28</v>
      </c>
      <c r="C23" s="115">
        <f>Supuestos!C23</f>
        <v>53.030515000000001</v>
      </c>
      <c r="D23" s="54">
        <v>199658.20757212592</v>
      </c>
      <c r="E23" s="54">
        <v>1757.051106437385</v>
      </c>
      <c r="F23" s="54">
        <v>154.8264241375102</v>
      </c>
      <c r="G23" s="7">
        <f t="shared" si="0"/>
        <v>10813.123746394864</v>
      </c>
      <c r="H23" s="7">
        <f t="shared" si="1"/>
        <v>203.64967518621319</v>
      </c>
      <c r="I23" s="7">
        <f t="shared" si="2"/>
        <v>25.905277200143878</v>
      </c>
    </row>
    <row r="24" spans="1:9">
      <c r="A24" s="39">
        <v>21</v>
      </c>
      <c r="B24" s="47" t="s">
        <v>29</v>
      </c>
      <c r="C24" s="49">
        <f>Supuestos!C24</f>
        <v>53.030515000000001</v>
      </c>
      <c r="D24" s="2">
        <v>281721.30237946496</v>
      </c>
      <c r="E24" s="2">
        <v>4933.8724628337095</v>
      </c>
      <c r="F24" s="2">
        <v>1032.6570506161606</v>
      </c>
      <c r="G24" s="42">
        <f t="shared" si="0"/>
        <v>15257.511031817803</v>
      </c>
      <c r="H24" s="42">
        <f t="shared" si="1"/>
        <v>571.85674382778325</v>
      </c>
      <c r="I24" s="42">
        <f t="shared" si="2"/>
        <v>172.78230959552045</v>
      </c>
    </row>
    <row r="25" spans="1:9">
      <c r="A25" s="43">
        <v>22</v>
      </c>
      <c r="B25" s="50" t="s">
        <v>30</v>
      </c>
      <c r="C25" s="115">
        <f>Supuestos!C25</f>
        <v>53.030515000000001</v>
      </c>
      <c r="D25" s="54">
        <v>149663.85197301023</v>
      </c>
      <c r="E25" s="54">
        <v>2027.2675781878622</v>
      </c>
      <c r="F25" s="54">
        <v>357.77184237375104</v>
      </c>
      <c r="G25" s="7">
        <f t="shared" si="0"/>
        <v>8105.5207868760635</v>
      </c>
      <c r="H25" s="7">
        <f t="shared" si="1"/>
        <v>234.9689102957301</v>
      </c>
      <c r="I25" s="7">
        <f t="shared" si="2"/>
        <v>59.861737443904296</v>
      </c>
    </row>
    <row r="26" spans="1:9">
      <c r="A26" s="39">
        <v>23</v>
      </c>
      <c r="B26" s="52" t="s">
        <v>31</v>
      </c>
      <c r="C26" s="49">
        <f>Supuestos!C26</f>
        <v>53.030515000000001</v>
      </c>
      <c r="D26" s="2">
        <v>215532.617054776</v>
      </c>
      <c r="E26" s="2">
        <v>4843.9585228809228</v>
      </c>
      <c r="F26" s="2">
        <v>641.09485066554487</v>
      </c>
      <c r="G26" s="42">
        <f t="shared" si="0"/>
        <v>11672.852761415848</v>
      </c>
      <c r="H26" s="42">
        <f t="shared" si="1"/>
        <v>561.43533684706927</v>
      </c>
      <c r="I26" s="42">
        <f t="shared" si="2"/>
        <v>107.26683064982176</v>
      </c>
    </row>
    <row r="27" spans="1:9">
      <c r="A27" s="43">
        <v>24</v>
      </c>
      <c r="B27" s="46" t="s">
        <v>32</v>
      </c>
      <c r="C27" s="115">
        <f>Supuestos!C27</f>
        <v>53.030515000000001</v>
      </c>
      <c r="D27" s="54">
        <v>231072.47467505405</v>
      </c>
      <c r="E27" s="54">
        <v>5975.968639816886</v>
      </c>
      <c r="F27" s="54">
        <v>309.10764436570486</v>
      </c>
      <c r="G27" s="7">
        <f t="shared" si="0"/>
        <v>12514.463058797297</v>
      </c>
      <c r="H27" s="7">
        <f t="shared" si="1"/>
        <v>692.64011044579979</v>
      </c>
      <c r="I27" s="7">
        <f t="shared" si="2"/>
        <v>51.71933186847447</v>
      </c>
    </row>
    <row r="28" spans="1:9">
      <c r="A28" s="39">
        <v>25</v>
      </c>
      <c r="B28" s="53" t="s">
        <v>33</v>
      </c>
      <c r="C28" s="49">
        <f>Supuestos!C28</f>
        <v>53.030515000000001</v>
      </c>
      <c r="D28" s="2">
        <v>189171.11517814911</v>
      </c>
      <c r="E28" s="2">
        <v>4476.0643391542562</v>
      </c>
      <c r="F28" s="2">
        <v>643.82356846483185</v>
      </c>
      <c r="G28" s="42">
        <f t="shared" si="0"/>
        <v>10245.161982263615</v>
      </c>
      <c r="H28" s="42">
        <f t="shared" si="1"/>
        <v>518.79484065185932</v>
      </c>
      <c r="I28" s="42">
        <f t="shared" si="2"/>
        <v>107.72339477565026</v>
      </c>
    </row>
    <row r="29" spans="1:9">
      <c r="A29" s="43">
        <v>26</v>
      </c>
      <c r="B29" s="46" t="s">
        <v>34</v>
      </c>
      <c r="C29" s="115">
        <f>Supuestos!C29</f>
        <v>53.030515000000001</v>
      </c>
      <c r="D29" s="54">
        <v>91896.172590470713</v>
      </c>
      <c r="E29" s="54">
        <v>837.40495853295477</v>
      </c>
      <c r="F29" s="54">
        <v>91.285841161827804</v>
      </c>
      <c r="G29" s="7">
        <f t="shared" si="0"/>
        <v>4976.9288131160547</v>
      </c>
      <c r="H29" s="7">
        <f t="shared" si="1"/>
        <v>97.05878626965135</v>
      </c>
      <c r="I29" s="7">
        <f t="shared" si="2"/>
        <v>15.273781803842169</v>
      </c>
    </row>
    <row r="30" spans="1:9">
      <c r="A30" s="39">
        <v>27</v>
      </c>
      <c r="B30" s="47" t="s">
        <v>35</v>
      </c>
      <c r="C30" s="49">
        <f>Supuestos!C30</f>
        <v>53.030515000000001</v>
      </c>
      <c r="D30" s="2">
        <v>177799.0973605476</v>
      </c>
      <c r="E30" s="2">
        <v>3007.2733667879215</v>
      </c>
      <c r="F30" s="2">
        <v>237.10702501097632</v>
      </c>
      <c r="G30" s="42">
        <f t="shared" si="0"/>
        <v>9629.2742739483383</v>
      </c>
      <c r="H30" s="42">
        <f t="shared" si="1"/>
        <v>348.55573756433296</v>
      </c>
      <c r="I30" s="42">
        <f t="shared" si="2"/>
        <v>39.672318489739453</v>
      </c>
    </row>
    <row r="31" spans="1:9">
      <c r="A31" s="43">
        <v>28</v>
      </c>
      <c r="B31" s="50" t="s">
        <v>36</v>
      </c>
      <c r="C31" s="115">
        <f>Supuestos!C31</f>
        <v>53.030515000000001</v>
      </c>
      <c r="D31" s="54">
        <v>122902.25420746875</v>
      </c>
      <c r="E31" s="54">
        <v>1664.7690939154495</v>
      </c>
      <c r="F31" s="54">
        <v>293.79817063389993</v>
      </c>
      <c r="G31" s="7">
        <f t="shared" si="0"/>
        <v>6656.1615453557379</v>
      </c>
      <c r="H31" s="7">
        <f t="shared" si="1"/>
        <v>192.95379855133973</v>
      </c>
      <c r="I31" s="7">
        <f t="shared" si="2"/>
        <v>49.157778419054956</v>
      </c>
    </row>
    <row r="32" spans="1:9">
      <c r="A32" s="39">
        <v>29</v>
      </c>
      <c r="B32" s="47" t="s">
        <v>37</v>
      </c>
      <c r="C32" s="49">
        <f>Supuestos!C32</f>
        <v>53.030515000000001</v>
      </c>
      <c r="D32" s="2">
        <v>150387.27553536833</v>
      </c>
      <c r="E32" s="2">
        <v>1130.547441031762</v>
      </c>
      <c r="F32" s="2">
        <v>100.42203578047335</v>
      </c>
      <c r="G32" s="42">
        <f t="shared" si="0"/>
        <v>8144.7000853179279</v>
      </c>
      <c r="H32" s="42">
        <f t="shared" si="1"/>
        <v>131.03524325797841</v>
      </c>
      <c r="I32" s="42">
        <f t="shared" si="2"/>
        <v>16.802433359730784</v>
      </c>
    </row>
    <row r="33" spans="1:9">
      <c r="A33" s="43">
        <v>30</v>
      </c>
      <c r="B33" s="46" t="s">
        <v>38</v>
      </c>
      <c r="C33" s="45">
        <f>Supuestos!C33</f>
        <v>48.392969999999998</v>
      </c>
      <c r="D33" s="54">
        <v>164277.02036154311</v>
      </c>
      <c r="E33" s="54">
        <v>1069.3639667525279</v>
      </c>
      <c r="F33" s="54">
        <v>195.437375555285</v>
      </c>
      <c r="G33" s="7">
        <f t="shared" si="0"/>
        <v>7677.4892382768803</v>
      </c>
      <c r="H33" s="7">
        <f t="shared" si="1"/>
        <v>107.44951676437881</v>
      </c>
      <c r="I33" s="7">
        <f t="shared" si="2"/>
        <v>28.462325313589744</v>
      </c>
    </row>
    <row r="34" spans="1:9">
      <c r="A34" s="39">
        <v>31</v>
      </c>
      <c r="B34" s="47" t="s">
        <v>39</v>
      </c>
      <c r="C34" s="49">
        <f>Supuestos!C34</f>
        <v>53.030515000000001</v>
      </c>
      <c r="D34" s="2">
        <v>213768.37567654296</v>
      </c>
      <c r="E34" s="2">
        <v>2195.4456940696928</v>
      </c>
      <c r="F34" s="2">
        <v>397.22697794277047</v>
      </c>
      <c r="G34" s="42">
        <f t="shared" si="0"/>
        <v>11577.304671641214</v>
      </c>
      <c r="H34" s="42">
        <f t="shared" si="1"/>
        <v>254.46146719819185</v>
      </c>
      <c r="I34" s="42">
        <f t="shared" si="2"/>
        <v>66.463299351559812</v>
      </c>
    </row>
    <row r="35" spans="1:9">
      <c r="A35" s="43">
        <v>32</v>
      </c>
      <c r="B35" s="46" t="s">
        <v>40</v>
      </c>
      <c r="C35" s="45">
        <f>Supuestos!C35</f>
        <v>48.009590000000003</v>
      </c>
      <c r="D35" s="54">
        <v>144465.65565732692</v>
      </c>
      <c r="E35" s="54">
        <v>940.40156227102352</v>
      </c>
      <c r="F35" s="54">
        <v>171.86815622418604</v>
      </c>
      <c r="G35" s="7">
        <f t="shared" si="0"/>
        <v>6662.575813570028</v>
      </c>
      <c r="H35" s="7">
        <f t="shared" si="1"/>
        <v>93.28100919810872</v>
      </c>
      <c r="I35" s="7">
        <f t="shared" si="2"/>
        <v>24.717444980890111</v>
      </c>
    </row>
    <row r="36" spans="1:9">
      <c r="A36" s="39">
        <v>33</v>
      </c>
      <c r="B36" s="53" t="s">
        <v>41</v>
      </c>
      <c r="C36" s="49">
        <f>Supuestos!C36</f>
        <v>53.030515000000001</v>
      </c>
      <c r="D36" s="2">
        <v>94687.480441553635</v>
      </c>
      <c r="E36" s="2">
        <v>1282.5866542181188</v>
      </c>
      <c r="F36" s="2">
        <v>226.35067774022224</v>
      </c>
      <c r="G36" s="42">
        <f t="shared" si="0"/>
        <v>5128.1009466089381</v>
      </c>
      <c r="H36" s="42">
        <f t="shared" si="1"/>
        <v>148.65723289022614</v>
      </c>
      <c r="I36" s="42">
        <f t="shared" si="2"/>
        <v>37.872585923014192</v>
      </c>
    </row>
    <row r="37" spans="1:9">
      <c r="A37" s="43">
        <v>34</v>
      </c>
      <c r="B37" s="46" t="s">
        <v>42</v>
      </c>
      <c r="C37" s="115">
        <f>Supuestos!C37</f>
        <v>53.030515000000001</v>
      </c>
      <c r="D37" s="54">
        <v>172021.93080722156</v>
      </c>
      <c r="E37" s="54">
        <v>1278.0789473091738</v>
      </c>
      <c r="F37" s="54">
        <v>223.71186385983134</v>
      </c>
      <c r="G37" s="7">
        <f t="shared" si="0"/>
        <v>9316.3934883083039</v>
      </c>
      <c r="H37" s="7">
        <f t="shared" si="1"/>
        <v>148.13477054153404</v>
      </c>
      <c r="I37" s="7">
        <f t="shared" si="2"/>
        <v>37.431064358255966</v>
      </c>
    </row>
    <row r="38" spans="1:9">
      <c r="A38" s="8" t="s">
        <v>46</v>
      </c>
      <c r="B38" s="11" t="s">
        <v>45</v>
      </c>
      <c r="C38" s="57"/>
      <c r="D38" s="85">
        <f t="shared" ref="D38:I38" si="3">SUM(D4:D37)</f>
        <v>14671559.516467044</v>
      </c>
      <c r="E38" s="85">
        <f t="shared" si="3"/>
        <v>172565.16724888849</v>
      </c>
      <c r="F38" s="85">
        <f t="shared" si="3"/>
        <v>34918.436050371594</v>
      </c>
      <c r="G38" s="13">
        <f t="shared" si="3"/>
        <v>791766.34319905564</v>
      </c>
      <c r="H38" s="13">
        <f t="shared" si="3"/>
        <v>20961.176059597685</v>
      </c>
      <c r="I38" s="13">
        <f t="shared" si="3"/>
        <v>5951.9459103328863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showGridLines="0" zoomScale="125" zoomScaleNormal="125" zoomScalePageLayoutView="125" workbookViewId="0">
      <pane xSplit="2" ySplit="3" topLeftCell="C35" activePane="bottomRight" state="frozen"/>
      <selection pane="topRight" activeCell="C1" sqref="C1"/>
      <selection pane="bottomLeft" activeCell="A2" sqref="A2"/>
      <selection pane="bottomRight" activeCell="I45" sqref="H45:I45"/>
    </sheetView>
  </sheetViews>
  <sheetFormatPr baseColWidth="10" defaultRowHeight="15" x14ac:dyDescent="0"/>
  <cols>
    <col min="2" max="2" width="16.83203125" customWidth="1"/>
    <col min="3" max="3" width="24" customWidth="1"/>
    <col min="4" max="4" width="23" customWidth="1"/>
    <col min="5" max="5" width="21.1640625" customWidth="1"/>
    <col min="7" max="9" width="11.1640625" bestFit="1" customWidth="1"/>
  </cols>
  <sheetData>
    <row r="1" spans="1:9">
      <c r="A1" s="252" t="s">
        <v>43</v>
      </c>
      <c r="B1" s="192"/>
      <c r="C1" s="5" t="s">
        <v>94</v>
      </c>
      <c r="D1" s="36" t="s">
        <v>95</v>
      </c>
      <c r="E1" s="5" t="s">
        <v>94</v>
      </c>
      <c r="F1" s="3"/>
      <c r="G1" s="37">
        <f>Supuestos!E13</f>
        <v>505</v>
      </c>
      <c r="H1" s="37"/>
      <c r="I1" s="37"/>
    </row>
    <row r="2" spans="1:9">
      <c r="A2" s="253" t="s">
        <v>78</v>
      </c>
      <c r="B2" s="257">
        <f>Supuestos!E4</f>
        <v>20</v>
      </c>
      <c r="C2" s="6">
        <v>1.6857117066422806E-3</v>
      </c>
      <c r="D2" s="6">
        <v>3.7295784743696927E-3</v>
      </c>
      <c r="E2" s="6">
        <v>5.5434706888100524E-3</v>
      </c>
      <c r="F2" s="93"/>
      <c r="G2" s="94"/>
      <c r="H2" s="94">
        <v>164</v>
      </c>
      <c r="I2" s="94"/>
    </row>
    <row r="3" spans="1:9" s="1" customFormat="1" ht="41" customHeight="1">
      <c r="A3" s="86" t="s">
        <v>0</v>
      </c>
      <c r="B3" s="86" t="s">
        <v>1</v>
      </c>
      <c r="C3" s="89" t="s">
        <v>91</v>
      </c>
      <c r="D3" s="90" t="s">
        <v>92</v>
      </c>
      <c r="E3" s="90" t="s">
        <v>93</v>
      </c>
      <c r="F3" s="91" t="s">
        <v>96</v>
      </c>
      <c r="G3" s="92" t="s">
        <v>97</v>
      </c>
      <c r="H3" s="92" t="s">
        <v>106</v>
      </c>
      <c r="I3" s="92" t="s">
        <v>107</v>
      </c>
    </row>
    <row r="4" spans="1:9">
      <c r="A4" s="64">
        <v>1</v>
      </c>
      <c r="B4" s="65" t="s">
        <v>10</v>
      </c>
      <c r="C4" s="68">
        <f>Consultas!$G4</f>
        <v>228756.20416597705</v>
      </c>
      <c r="D4" s="68">
        <f>Consultas!$H4</f>
        <v>3623.0936812322016</v>
      </c>
      <c r="E4" s="68">
        <f>Consultas!$I4</f>
        <v>1829.3305280864918</v>
      </c>
      <c r="F4" s="68">
        <f>SUM(C4:E4)</f>
        <v>234208.62837529572</v>
      </c>
      <c r="G4" s="96">
        <f>($G$1)*F4</f>
        <v>118275357.32952434</v>
      </c>
      <c r="H4" s="96">
        <f>($H$2)*F4</f>
        <v>38410215.0535485</v>
      </c>
      <c r="I4" s="96">
        <f>G4+H4</f>
        <v>156685572.38307285</v>
      </c>
    </row>
    <row r="5" spans="1:9">
      <c r="A5" s="43">
        <v>2</v>
      </c>
      <c r="B5" s="44" t="s">
        <v>11</v>
      </c>
      <c r="C5" s="7">
        <f>Consultas!$G5</f>
        <v>38286.332916429565</v>
      </c>
      <c r="D5" s="7">
        <f>Consultas!$H5</f>
        <v>1491.7454977568657</v>
      </c>
      <c r="E5" s="7">
        <f>Consultas!$I5</f>
        <v>325.05884736676143</v>
      </c>
      <c r="F5" s="7">
        <f t="shared" ref="F5:F37" si="0">SUM(C5:E5)</f>
        <v>40103.137261553187</v>
      </c>
      <c r="G5" s="97">
        <f t="shared" ref="G5:G37" si="1">($G$1)*F5</f>
        <v>20252084.317084361</v>
      </c>
      <c r="H5" s="97">
        <f t="shared" ref="H5:H37" si="2">($H$2)*F5</f>
        <v>6576914.5108947223</v>
      </c>
      <c r="I5" s="97">
        <f t="shared" ref="I5:I37" si="3">G5+H5</f>
        <v>26828998.827979084</v>
      </c>
    </row>
    <row r="6" spans="1:9">
      <c r="A6" s="39">
        <v>3</v>
      </c>
      <c r="B6" s="40" t="s">
        <v>12</v>
      </c>
      <c r="C6" s="42">
        <f>Consultas!$G6</f>
        <v>103660.79535466911</v>
      </c>
      <c r="D6" s="42">
        <f>Consultas!$H6</f>
        <v>3058.4336121081419</v>
      </c>
      <c r="E6" s="42">
        <f>Consultas!$I6</f>
        <v>956.06227885392502</v>
      </c>
      <c r="F6" s="42">
        <f t="shared" si="0"/>
        <v>107675.29124563118</v>
      </c>
      <c r="G6" s="98">
        <f t="shared" si="1"/>
        <v>54376022.079043746</v>
      </c>
      <c r="H6" s="98">
        <f t="shared" si="2"/>
        <v>17658747.764283512</v>
      </c>
      <c r="I6" s="98">
        <f t="shared" si="3"/>
        <v>72034769.843327254</v>
      </c>
    </row>
    <row r="7" spans="1:9">
      <c r="A7" s="43">
        <v>4</v>
      </c>
      <c r="B7" s="46" t="s">
        <v>13</v>
      </c>
      <c r="C7" s="7">
        <f>Consultas!$G7</f>
        <v>6588.3562701144247</v>
      </c>
      <c r="D7" s="7">
        <f>Consultas!$H7</f>
        <v>65.894919419999937</v>
      </c>
      <c r="E7" s="7">
        <f>Consultas!$I7</f>
        <v>36.618445854741239</v>
      </c>
      <c r="F7" s="7">
        <f t="shared" si="0"/>
        <v>6690.8696353891655</v>
      </c>
      <c r="G7" s="97">
        <f t="shared" si="1"/>
        <v>3378889.1658715284</v>
      </c>
      <c r="H7" s="97">
        <f t="shared" si="2"/>
        <v>1097302.6202038231</v>
      </c>
      <c r="I7" s="97">
        <f t="shared" si="3"/>
        <v>4476191.7860753518</v>
      </c>
    </row>
    <row r="8" spans="1:9">
      <c r="A8" s="39">
        <v>5</v>
      </c>
      <c r="B8" s="40" t="s">
        <v>14</v>
      </c>
      <c r="C8" s="42">
        <f>Consultas!$G8</f>
        <v>25419.661558816584</v>
      </c>
      <c r="D8" s="42">
        <f>Consultas!$H8</f>
        <v>290.65611688302806</v>
      </c>
      <c r="E8" s="42">
        <f>Consultas!$I8</f>
        <v>100.82484822483994</v>
      </c>
      <c r="F8" s="42">
        <f t="shared" si="0"/>
        <v>25811.142523924449</v>
      </c>
      <c r="G8" s="98">
        <f t="shared" si="1"/>
        <v>13034626.974581847</v>
      </c>
      <c r="H8" s="98">
        <f t="shared" si="2"/>
        <v>4233027.37392361</v>
      </c>
      <c r="I8" s="98">
        <f t="shared" si="3"/>
        <v>17267654.348505456</v>
      </c>
    </row>
    <row r="9" spans="1:9">
      <c r="A9" s="43">
        <v>6</v>
      </c>
      <c r="B9" s="46" t="s">
        <v>15</v>
      </c>
      <c r="C9" s="7">
        <f>Consultas!$G9</f>
        <v>21679.121685124504</v>
      </c>
      <c r="D9" s="7">
        <f>Consultas!$H9</f>
        <v>1125.9236863220324</v>
      </c>
      <c r="E9" s="7">
        <f>Consultas!$I9</f>
        <v>250.9723489427999</v>
      </c>
      <c r="F9" s="7">
        <f t="shared" si="0"/>
        <v>23056.017720389336</v>
      </c>
      <c r="G9" s="97">
        <f t="shared" si="1"/>
        <v>11643288.948796615</v>
      </c>
      <c r="H9" s="97">
        <f t="shared" si="2"/>
        <v>3781186.9061438511</v>
      </c>
      <c r="I9" s="97">
        <f t="shared" si="3"/>
        <v>15424475.854940467</v>
      </c>
    </row>
    <row r="10" spans="1:9">
      <c r="A10" s="39">
        <v>7</v>
      </c>
      <c r="B10" s="47" t="s">
        <v>16</v>
      </c>
      <c r="C10" s="42">
        <f>Consultas!$G10</f>
        <v>20937.043057757128</v>
      </c>
      <c r="D10" s="42">
        <f>Consultas!$H10</f>
        <v>292.85188780829822</v>
      </c>
      <c r="E10" s="42">
        <f>Consultas!$I10</f>
        <v>77.534328296248916</v>
      </c>
      <c r="F10" s="42">
        <f t="shared" si="0"/>
        <v>21307.429273861675</v>
      </c>
      <c r="G10" s="98">
        <f t="shared" si="1"/>
        <v>10760251.783300146</v>
      </c>
      <c r="H10" s="98">
        <f t="shared" si="2"/>
        <v>3494418.4009133149</v>
      </c>
      <c r="I10" s="98">
        <f t="shared" si="3"/>
        <v>14254670.184213461</v>
      </c>
    </row>
    <row r="11" spans="1:9">
      <c r="A11" s="43">
        <v>8</v>
      </c>
      <c r="B11" s="46" t="s">
        <v>17</v>
      </c>
      <c r="C11" s="7">
        <f>Consultas!$G11</f>
        <v>19608.033266007613</v>
      </c>
      <c r="D11" s="7">
        <f>Consultas!$H11</f>
        <v>735.30616975059274</v>
      </c>
      <c r="E11" s="7">
        <f>Consultas!$I11</f>
        <v>222.26980737331343</v>
      </c>
      <c r="F11" s="7">
        <f t="shared" si="0"/>
        <v>20565.609243131519</v>
      </c>
      <c r="G11" s="97">
        <f t="shared" si="1"/>
        <v>10385632.667781416</v>
      </c>
      <c r="H11" s="97">
        <f t="shared" si="2"/>
        <v>3372759.915873569</v>
      </c>
      <c r="I11" s="97">
        <f t="shared" si="3"/>
        <v>13758392.583654985</v>
      </c>
    </row>
    <row r="12" spans="1:9">
      <c r="A12" s="39">
        <v>9</v>
      </c>
      <c r="B12" s="47" t="s">
        <v>181</v>
      </c>
      <c r="C12" s="42">
        <f>Consultas!$G12</f>
        <v>22802.862133247898</v>
      </c>
      <c r="D12" s="42">
        <f>Consultas!$H12</f>
        <v>712.75869070883141</v>
      </c>
      <c r="E12" s="42">
        <f>Consultas!$I12</f>
        <v>207.18447391552061</v>
      </c>
      <c r="F12" s="42">
        <f t="shared" si="0"/>
        <v>23722.805297872248</v>
      </c>
      <c r="G12" s="98">
        <f t="shared" si="1"/>
        <v>11980016.675425485</v>
      </c>
      <c r="H12" s="98">
        <f t="shared" si="2"/>
        <v>3890540.0688510486</v>
      </c>
      <c r="I12" s="98">
        <f t="shared" si="3"/>
        <v>15870556.744276533</v>
      </c>
    </row>
    <row r="13" spans="1:9">
      <c r="A13" s="43">
        <v>10</v>
      </c>
      <c r="B13" s="46" t="s">
        <v>18</v>
      </c>
      <c r="C13" s="7">
        <f>Consultas!$G13</f>
        <v>16895.59959837412</v>
      </c>
      <c r="D13" s="7">
        <f>Consultas!$H13</f>
        <v>199.60480569254997</v>
      </c>
      <c r="E13" s="7">
        <f>Consultas!$I13</f>
        <v>67.469872270773351</v>
      </c>
      <c r="F13" s="7">
        <f t="shared" si="0"/>
        <v>17162.674276337442</v>
      </c>
      <c r="G13" s="97">
        <f t="shared" si="1"/>
        <v>8667150.5095504075</v>
      </c>
      <c r="H13" s="97">
        <f t="shared" si="2"/>
        <v>2814678.5813193405</v>
      </c>
      <c r="I13" s="97">
        <f t="shared" si="3"/>
        <v>11481829.090869747</v>
      </c>
    </row>
    <row r="14" spans="1:9">
      <c r="A14" s="39">
        <v>11</v>
      </c>
      <c r="B14" s="47" t="s">
        <v>19</v>
      </c>
      <c r="C14" s="42">
        <f>Consultas!$G14</f>
        <v>14223.463793452162</v>
      </c>
      <c r="D14" s="42">
        <f>Consultas!$H14</f>
        <v>379.42810238566636</v>
      </c>
      <c r="E14" s="42">
        <f>Consultas!$I14</f>
        <v>87.628172974683906</v>
      </c>
      <c r="F14" s="42">
        <f t="shared" si="0"/>
        <v>14690.520068812511</v>
      </c>
      <c r="G14" s="98">
        <f t="shared" si="1"/>
        <v>7418712.6347503187</v>
      </c>
      <c r="H14" s="98">
        <f t="shared" si="2"/>
        <v>2409245.2912852517</v>
      </c>
      <c r="I14" s="98">
        <f t="shared" si="3"/>
        <v>9827957.92603557</v>
      </c>
    </row>
    <row r="15" spans="1:9">
      <c r="A15" s="43">
        <v>12</v>
      </c>
      <c r="B15" s="50" t="s">
        <v>20</v>
      </c>
      <c r="C15" s="7">
        <f>Consultas!$G15</f>
        <v>18472.761190597012</v>
      </c>
      <c r="D15" s="7">
        <f>Consultas!$H15</f>
        <v>980.63835426614469</v>
      </c>
      <c r="E15" s="7">
        <f>Consultas!$I15</f>
        <v>112.55850155405351</v>
      </c>
      <c r="F15" s="7">
        <f t="shared" si="0"/>
        <v>19565.95804641721</v>
      </c>
      <c r="G15" s="97">
        <f t="shared" si="1"/>
        <v>9880808.8134406917</v>
      </c>
      <c r="H15" s="97">
        <f t="shared" si="2"/>
        <v>3208817.1196124223</v>
      </c>
      <c r="I15" s="97">
        <f t="shared" si="3"/>
        <v>13089625.933053114</v>
      </c>
    </row>
    <row r="16" spans="1:9">
      <c r="A16" s="39">
        <v>13</v>
      </c>
      <c r="B16" s="47" t="s">
        <v>21</v>
      </c>
      <c r="C16" s="42">
        <f>Consultas!$G16</f>
        <v>26888.77686564828</v>
      </c>
      <c r="D16" s="42">
        <f>Consultas!$H16</f>
        <v>1307.6888886108284</v>
      </c>
      <c r="E16" s="42">
        <f>Consultas!$I16</f>
        <v>275.8875205876684</v>
      </c>
      <c r="F16" s="42">
        <f t="shared" si="0"/>
        <v>28472.353274846777</v>
      </c>
      <c r="G16" s="98">
        <f t="shared" si="1"/>
        <v>14378538.403797623</v>
      </c>
      <c r="H16" s="98">
        <f t="shared" si="2"/>
        <v>4669465.9370748717</v>
      </c>
      <c r="I16" s="98">
        <f t="shared" si="3"/>
        <v>19048004.340872496</v>
      </c>
    </row>
    <row r="17" spans="1:9">
      <c r="A17" s="43">
        <v>14</v>
      </c>
      <c r="B17" s="46" t="s">
        <v>22</v>
      </c>
      <c r="C17" s="7">
        <f>Consultas!$G17</f>
        <v>20834.515640229842</v>
      </c>
      <c r="D17" s="7">
        <f>Consultas!$H17</f>
        <v>206.73870383641116</v>
      </c>
      <c r="E17" s="7">
        <f>Consultas!$I17</f>
        <v>81.621729121854486</v>
      </c>
      <c r="F17" s="7">
        <f t="shared" si="0"/>
        <v>21122.876073188105</v>
      </c>
      <c r="G17" s="97">
        <f t="shared" si="1"/>
        <v>10667052.416959994</v>
      </c>
      <c r="H17" s="97">
        <f t="shared" si="2"/>
        <v>3464151.6760028494</v>
      </c>
      <c r="I17" s="97">
        <f t="shared" si="3"/>
        <v>14131204.092962842</v>
      </c>
    </row>
    <row r="18" spans="1:9">
      <c r="A18" s="39">
        <v>15</v>
      </c>
      <c r="B18" s="47" t="s">
        <v>23</v>
      </c>
      <c r="C18" s="42">
        <f>Consultas!$G18</f>
        <v>20155.680985039526</v>
      </c>
      <c r="D18" s="42">
        <f>Consultas!$H18</f>
        <v>575.51145151640162</v>
      </c>
      <c r="E18" s="42">
        <f>Consultas!$I18</f>
        <v>103.56217477232131</v>
      </c>
      <c r="F18" s="42">
        <f t="shared" si="0"/>
        <v>20834.754611328248</v>
      </c>
      <c r="G18" s="98">
        <f t="shared" si="1"/>
        <v>10521551.078720765</v>
      </c>
      <c r="H18" s="98">
        <f t="shared" si="2"/>
        <v>3416899.7562578325</v>
      </c>
      <c r="I18" s="98">
        <f t="shared" si="3"/>
        <v>13938450.834978597</v>
      </c>
    </row>
    <row r="19" spans="1:9">
      <c r="A19" s="43">
        <v>16</v>
      </c>
      <c r="B19" s="46" t="s">
        <v>24</v>
      </c>
      <c r="C19" s="7">
        <f>Consultas!$G19</f>
        <v>11722.075036151497</v>
      </c>
      <c r="D19" s="7">
        <f>Consultas!$H19</f>
        <v>234.06646473076006</v>
      </c>
      <c r="E19" s="7">
        <f>Consultas!$I19</f>
        <v>35.511904291183804</v>
      </c>
      <c r="F19" s="7">
        <f t="shared" si="0"/>
        <v>11991.653405173442</v>
      </c>
      <c r="G19" s="97">
        <f t="shared" si="1"/>
        <v>6055784.9696125882</v>
      </c>
      <c r="H19" s="97">
        <f t="shared" si="2"/>
        <v>1966631.1584484444</v>
      </c>
      <c r="I19" s="97">
        <f t="shared" si="3"/>
        <v>8022416.1280610329</v>
      </c>
    </row>
    <row r="20" spans="1:9">
      <c r="A20" s="39">
        <v>17</v>
      </c>
      <c r="B20" s="47" t="s">
        <v>25</v>
      </c>
      <c r="C20" s="42">
        <f>Consultas!$G20</f>
        <v>11482.408250185224</v>
      </c>
      <c r="D20" s="42">
        <f>Consultas!$H20</f>
        <v>548.44491663997712</v>
      </c>
      <c r="E20" s="42">
        <f>Consultas!$I20</f>
        <v>115.96233289306845</v>
      </c>
      <c r="F20" s="42">
        <f t="shared" si="0"/>
        <v>12146.81549971827</v>
      </c>
      <c r="G20" s="98">
        <f t="shared" si="1"/>
        <v>6134141.8273577262</v>
      </c>
      <c r="H20" s="98">
        <f t="shared" si="2"/>
        <v>1992077.7419537962</v>
      </c>
      <c r="I20" s="98">
        <f t="shared" si="3"/>
        <v>8126219.5693115219</v>
      </c>
    </row>
    <row r="21" spans="1:9">
      <c r="A21" s="43">
        <v>18</v>
      </c>
      <c r="B21" s="51" t="s">
        <v>26</v>
      </c>
      <c r="C21" s="7">
        <f>Consultas!$G21</f>
        <v>15851.333171124599</v>
      </c>
      <c r="D21" s="7">
        <f>Consultas!$H21</f>
        <v>482.21643694930737</v>
      </c>
      <c r="E21" s="7">
        <f>Consultas!$I21</f>
        <v>119.5933838902933</v>
      </c>
      <c r="F21" s="7">
        <f t="shared" si="0"/>
        <v>16453.1429919642</v>
      </c>
      <c r="G21" s="97">
        <f t="shared" si="1"/>
        <v>8308837.210941921</v>
      </c>
      <c r="H21" s="97">
        <f t="shared" si="2"/>
        <v>2698315.4506821288</v>
      </c>
      <c r="I21" s="97">
        <f t="shared" si="3"/>
        <v>11007152.66162405</v>
      </c>
    </row>
    <row r="22" spans="1:9">
      <c r="A22" s="39">
        <v>19</v>
      </c>
      <c r="B22" s="47" t="s">
        <v>27</v>
      </c>
      <c r="C22" s="42">
        <f>Consultas!$G22</f>
        <v>9123.7560164005281</v>
      </c>
      <c r="D22" s="42">
        <f>Consultas!$H22</f>
        <v>345.24049348945198</v>
      </c>
      <c r="E22" s="42">
        <f>Consultas!$I22</f>
        <v>105.18249752915112</v>
      </c>
      <c r="F22" s="42">
        <f t="shared" si="0"/>
        <v>9574.1790074191304</v>
      </c>
      <c r="G22" s="98">
        <f t="shared" si="1"/>
        <v>4834960.3987466609</v>
      </c>
      <c r="H22" s="98">
        <f t="shared" si="2"/>
        <v>1570165.3572167375</v>
      </c>
      <c r="I22" s="98">
        <f t="shared" si="3"/>
        <v>6405125.7559633981</v>
      </c>
    </row>
    <row r="23" spans="1:9">
      <c r="A23" s="43">
        <v>20</v>
      </c>
      <c r="B23" s="46" t="s">
        <v>28</v>
      </c>
      <c r="C23" s="7">
        <f>Consultas!$G23</f>
        <v>10813.123746394864</v>
      </c>
      <c r="D23" s="7">
        <f>Consultas!$H23</f>
        <v>203.64967518621319</v>
      </c>
      <c r="E23" s="7">
        <f>Consultas!$I23</f>
        <v>25.905277200143878</v>
      </c>
      <c r="F23" s="7">
        <f t="shared" si="0"/>
        <v>11042.678698781219</v>
      </c>
      <c r="G23" s="97">
        <f t="shared" si="1"/>
        <v>5576552.7428845158</v>
      </c>
      <c r="H23" s="97">
        <f t="shared" si="2"/>
        <v>1810999.3066001199</v>
      </c>
      <c r="I23" s="97">
        <f t="shared" si="3"/>
        <v>7387552.0494846357</v>
      </c>
    </row>
    <row r="24" spans="1:9">
      <c r="A24" s="39">
        <v>21</v>
      </c>
      <c r="B24" s="47" t="s">
        <v>29</v>
      </c>
      <c r="C24" s="42">
        <f>Consultas!$G24</f>
        <v>15257.511031817803</v>
      </c>
      <c r="D24" s="42">
        <f>Consultas!$H24</f>
        <v>571.85674382778325</v>
      </c>
      <c r="E24" s="42">
        <f>Consultas!$I24</f>
        <v>172.78230959552045</v>
      </c>
      <c r="F24" s="42">
        <f t="shared" si="0"/>
        <v>16002.150085241108</v>
      </c>
      <c r="G24" s="98">
        <f t="shared" si="1"/>
        <v>8081085.7930467594</v>
      </c>
      <c r="H24" s="98">
        <f t="shared" si="2"/>
        <v>2624352.6139795417</v>
      </c>
      <c r="I24" s="98">
        <f t="shared" si="3"/>
        <v>10705438.407026302</v>
      </c>
    </row>
    <row r="25" spans="1:9">
      <c r="A25" s="43">
        <v>22</v>
      </c>
      <c r="B25" s="50" t="s">
        <v>30</v>
      </c>
      <c r="C25" s="7">
        <f>Consultas!$G25</f>
        <v>8105.5207868760635</v>
      </c>
      <c r="D25" s="7">
        <f>Consultas!$H25</f>
        <v>234.9689102957301</v>
      </c>
      <c r="E25" s="7">
        <f>Consultas!$I25</f>
        <v>59.861737443904296</v>
      </c>
      <c r="F25" s="7">
        <f t="shared" si="0"/>
        <v>8400.3514346156971</v>
      </c>
      <c r="G25" s="97">
        <f t="shared" si="1"/>
        <v>4242177.474480927</v>
      </c>
      <c r="H25" s="97">
        <f t="shared" si="2"/>
        <v>1377657.6352769744</v>
      </c>
      <c r="I25" s="97">
        <f t="shared" si="3"/>
        <v>5619835.1097579012</v>
      </c>
    </row>
    <row r="26" spans="1:9">
      <c r="A26" s="39">
        <v>23</v>
      </c>
      <c r="B26" s="52" t="s">
        <v>31</v>
      </c>
      <c r="C26" s="42">
        <f>Consultas!$G26</f>
        <v>11672.852761415848</v>
      </c>
      <c r="D26" s="42">
        <f>Consultas!$H26</f>
        <v>561.43533684706927</v>
      </c>
      <c r="E26" s="42">
        <f>Consultas!$I26</f>
        <v>107.26683064982176</v>
      </c>
      <c r="F26" s="42">
        <f t="shared" si="0"/>
        <v>12341.554928912739</v>
      </c>
      <c r="G26" s="98">
        <f t="shared" si="1"/>
        <v>6232485.2391009331</v>
      </c>
      <c r="H26" s="98">
        <f t="shared" si="2"/>
        <v>2024015.0083416894</v>
      </c>
      <c r="I26" s="98">
        <f t="shared" si="3"/>
        <v>8256500.2474426227</v>
      </c>
    </row>
    <row r="27" spans="1:9">
      <c r="A27" s="43">
        <v>24</v>
      </c>
      <c r="B27" s="46" t="s">
        <v>32</v>
      </c>
      <c r="C27" s="7">
        <f>Consultas!$G27</f>
        <v>12514.463058797297</v>
      </c>
      <c r="D27" s="7">
        <f>Consultas!$H27</f>
        <v>692.64011044579979</v>
      </c>
      <c r="E27" s="7">
        <f>Consultas!$I27</f>
        <v>51.71933186847447</v>
      </c>
      <c r="F27" s="7">
        <f t="shared" si="0"/>
        <v>13258.822501111572</v>
      </c>
      <c r="G27" s="97">
        <f t="shared" si="1"/>
        <v>6695705.3630613443</v>
      </c>
      <c r="H27" s="97">
        <f t="shared" si="2"/>
        <v>2174446.8901822977</v>
      </c>
      <c r="I27" s="97">
        <f t="shared" si="3"/>
        <v>8870152.2532436419</v>
      </c>
    </row>
    <row r="28" spans="1:9">
      <c r="A28" s="39">
        <v>25</v>
      </c>
      <c r="B28" s="53" t="s">
        <v>33</v>
      </c>
      <c r="C28" s="42">
        <f>Consultas!$G28</f>
        <v>10245.161982263615</v>
      </c>
      <c r="D28" s="42">
        <f>Consultas!$H28</f>
        <v>518.79484065185932</v>
      </c>
      <c r="E28" s="42">
        <f>Consultas!$I28</f>
        <v>107.72339477565026</v>
      </c>
      <c r="F28" s="42">
        <f t="shared" si="0"/>
        <v>10871.680217691124</v>
      </c>
      <c r="G28" s="98">
        <f t="shared" si="1"/>
        <v>5490198.5099340174</v>
      </c>
      <c r="H28" s="98">
        <f t="shared" si="2"/>
        <v>1782955.5557013443</v>
      </c>
      <c r="I28" s="98">
        <f t="shared" si="3"/>
        <v>7273154.0656353617</v>
      </c>
    </row>
    <row r="29" spans="1:9">
      <c r="A29" s="43">
        <v>26</v>
      </c>
      <c r="B29" s="46" t="s">
        <v>34</v>
      </c>
      <c r="C29" s="7">
        <f>Consultas!$G29</f>
        <v>4976.9288131160547</v>
      </c>
      <c r="D29" s="7">
        <f>Consultas!$H29</f>
        <v>97.05878626965135</v>
      </c>
      <c r="E29" s="7">
        <f>Consultas!$I29</f>
        <v>15.273781803842169</v>
      </c>
      <c r="F29" s="7">
        <f t="shared" si="0"/>
        <v>5089.261381189548</v>
      </c>
      <c r="G29" s="97">
        <f t="shared" si="1"/>
        <v>2570076.9975007218</v>
      </c>
      <c r="H29" s="97">
        <f t="shared" si="2"/>
        <v>834638.86651508592</v>
      </c>
      <c r="I29" s="97">
        <f t="shared" si="3"/>
        <v>3404715.8640158079</v>
      </c>
    </row>
    <row r="30" spans="1:9">
      <c r="A30" s="39">
        <v>27</v>
      </c>
      <c r="B30" s="47" t="s">
        <v>35</v>
      </c>
      <c r="C30" s="42">
        <f>Consultas!$G30</f>
        <v>9629.2742739483383</v>
      </c>
      <c r="D30" s="42">
        <f>Consultas!$H30</f>
        <v>348.55573756433296</v>
      </c>
      <c r="E30" s="42">
        <f>Consultas!$I30</f>
        <v>39.672318489739453</v>
      </c>
      <c r="F30" s="42">
        <f t="shared" si="0"/>
        <v>10017.502330002411</v>
      </c>
      <c r="G30" s="98">
        <f t="shared" si="1"/>
        <v>5058838.676651218</v>
      </c>
      <c r="H30" s="98">
        <f t="shared" si="2"/>
        <v>1642870.3821203955</v>
      </c>
      <c r="I30" s="98">
        <f t="shared" si="3"/>
        <v>6701709.058771614</v>
      </c>
    </row>
    <row r="31" spans="1:9">
      <c r="A31" s="43">
        <v>28</v>
      </c>
      <c r="B31" s="50" t="s">
        <v>36</v>
      </c>
      <c r="C31" s="7">
        <f>Consultas!$G31</f>
        <v>6656.1615453557379</v>
      </c>
      <c r="D31" s="7">
        <f>Consultas!$H31</f>
        <v>192.95379855133973</v>
      </c>
      <c r="E31" s="7">
        <f>Consultas!$I31</f>
        <v>49.157778419054956</v>
      </c>
      <c r="F31" s="7">
        <f t="shared" si="0"/>
        <v>6898.2731223261326</v>
      </c>
      <c r="G31" s="97">
        <f t="shared" si="1"/>
        <v>3483627.9267746969</v>
      </c>
      <c r="H31" s="97">
        <f t="shared" si="2"/>
        <v>1131316.7920614858</v>
      </c>
      <c r="I31" s="97">
        <f t="shared" si="3"/>
        <v>4614944.7188361827</v>
      </c>
    </row>
    <row r="32" spans="1:9">
      <c r="A32" s="39">
        <v>29</v>
      </c>
      <c r="B32" s="47" t="s">
        <v>37</v>
      </c>
      <c r="C32" s="42">
        <f>Consultas!$G32</f>
        <v>8144.7000853179279</v>
      </c>
      <c r="D32" s="42">
        <f>Consultas!$H32</f>
        <v>131.03524325797841</v>
      </c>
      <c r="E32" s="42">
        <f>Consultas!$I32</f>
        <v>16.802433359730784</v>
      </c>
      <c r="F32" s="42">
        <f t="shared" si="0"/>
        <v>8292.5377619356368</v>
      </c>
      <c r="G32" s="98">
        <f t="shared" si="1"/>
        <v>4187731.5697774966</v>
      </c>
      <c r="H32" s="98">
        <f t="shared" si="2"/>
        <v>1359976.1929574443</v>
      </c>
      <c r="I32" s="98">
        <f t="shared" si="3"/>
        <v>5547707.7627349412</v>
      </c>
    </row>
    <row r="33" spans="1:9">
      <c r="A33" s="43">
        <v>30</v>
      </c>
      <c r="B33" s="46" t="s">
        <v>38</v>
      </c>
      <c r="C33" s="7">
        <f>Consultas!$G33</f>
        <v>7677.4892382768803</v>
      </c>
      <c r="D33" s="7">
        <f>Consultas!$H33</f>
        <v>107.44951676437881</v>
      </c>
      <c r="E33" s="7">
        <f>Consultas!$I33</f>
        <v>28.462325313589744</v>
      </c>
      <c r="F33" s="7">
        <f t="shared" si="0"/>
        <v>7813.401080354849</v>
      </c>
      <c r="G33" s="97">
        <f t="shared" si="1"/>
        <v>3945767.5455791987</v>
      </c>
      <c r="H33" s="97">
        <f t="shared" si="2"/>
        <v>1281397.7771781953</v>
      </c>
      <c r="I33" s="97">
        <f t="shared" si="3"/>
        <v>5227165.3227573941</v>
      </c>
    </row>
    <row r="34" spans="1:9">
      <c r="A34" s="39">
        <v>31</v>
      </c>
      <c r="B34" s="47" t="s">
        <v>39</v>
      </c>
      <c r="C34" s="42">
        <f>Consultas!$G34</f>
        <v>11577.304671641214</v>
      </c>
      <c r="D34" s="42">
        <f>Consultas!$H34</f>
        <v>254.46146719819185</v>
      </c>
      <c r="E34" s="42">
        <f>Consultas!$I34</f>
        <v>66.463299351559812</v>
      </c>
      <c r="F34" s="42">
        <f t="shared" si="0"/>
        <v>11898.229438190967</v>
      </c>
      <c r="G34" s="98">
        <f t="shared" si="1"/>
        <v>6008605.866286438</v>
      </c>
      <c r="H34" s="98">
        <f t="shared" si="2"/>
        <v>1951309.6278633187</v>
      </c>
      <c r="I34" s="98">
        <f t="shared" si="3"/>
        <v>7959915.4941497566</v>
      </c>
    </row>
    <row r="35" spans="1:9">
      <c r="A35" s="43">
        <v>32</v>
      </c>
      <c r="B35" s="46" t="s">
        <v>40</v>
      </c>
      <c r="C35" s="7">
        <f>Consultas!$G35</f>
        <v>6662.575813570028</v>
      </c>
      <c r="D35" s="7">
        <f>Consultas!$H35</f>
        <v>93.28100919810872</v>
      </c>
      <c r="E35" s="7">
        <f>Consultas!$I35</f>
        <v>24.717444980890111</v>
      </c>
      <c r="F35" s="7">
        <f t="shared" si="0"/>
        <v>6780.5742677490271</v>
      </c>
      <c r="G35" s="97">
        <f t="shared" si="1"/>
        <v>3424190.0052132588</v>
      </c>
      <c r="H35" s="97">
        <f t="shared" si="2"/>
        <v>1112014.1799108405</v>
      </c>
      <c r="I35" s="97">
        <f t="shared" si="3"/>
        <v>4536204.1851240993</v>
      </c>
    </row>
    <row r="36" spans="1:9">
      <c r="A36" s="39">
        <v>33</v>
      </c>
      <c r="B36" s="53" t="s">
        <v>41</v>
      </c>
      <c r="C36" s="42">
        <f>Consultas!$G36</f>
        <v>5128.1009466089381</v>
      </c>
      <c r="D36" s="42">
        <f>Consultas!$H36</f>
        <v>148.65723289022614</v>
      </c>
      <c r="E36" s="42">
        <f>Consultas!$I36</f>
        <v>37.872585923014192</v>
      </c>
      <c r="F36" s="42">
        <f t="shared" si="0"/>
        <v>5314.6307654221782</v>
      </c>
      <c r="G36" s="98">
        <f t="shared" si="1"/>
        <v>2683888.5365382</v>
      </c>
      <c r="H36" s="98">
        <f t="shared" si="2"/>
        <v>871599.44552923727</v>
      </c>
      <c r="I36" s="98">
        <f t="shared" si="3"/>
        <v>3555487.9820674374</v>
      </c>
    </row>
    <row r="37" spans="1:9">
      <c r="A37" s="43">
        <v>34</v>
      </c>
      <c r="B37" s="46" t="s">
        <v>42</v>
      </c>
      <c r="C37" s="7">
        <f>Consultas!$G37</f>
        <v>9316.3934883083039</v>
      </c>
      <c r="D37" s="7">
        <f>Consultas!$H37</f>
        <v>148.13477054153404</v>
      </c>
      <c r="E37" s="7">
        <f>Consultas!$I37</f>
        <v>37.431064358255966</v>
      </c>
      <c r="F37" s="7">
        <f t="shared" si="0"/>
        <v>9501.9593232080933</v>
      </c>
      <c r="G37" s="97">
        <f t="shared" si="1"/>
        <v>4798489.458220087</v>
      </c>
      <c r="H37" s="97">
        <f t="shared" si="2"/>
        <v>1558321.3290061273</v>
      </c>
      <c r="I37" s="97">
        <f t="shared" si="3"/>
        <v>6356810.7872262141</v>
      </c>
    </row>
    <row r="38" spans="1:9">
      <c r="A38" s="8" t="s">
        <v>46</v>
      </c>
      <c r="B38" s="11" t="s">
        <v>45</v>
      </c>
      <c r="C38" s="13">
        <f t="shared" ref="C38:I38" si="4">SUM(C4:C37)</f>
        <v>791766.34319905564</v>
      </c>
      <c r="D38" s="13">
        <f t="shared" si="4"/>
        <v>20961.176059597685</v>
      </c>
      <c r="E38" s="13">
        <f t="shared" si="4"/>
        <v>5951.9459103328863</v>
      </c>
      <c r="F38" s="13">
        <f t="shared" si="4"/>
        <v>818679.465168986</v>
      </c>
      <c r="G38" s="95">
        <f t="shared" si="4"/>
        <v>413433129.91033792</v>
      </c>
      <c r="H38" s="95">
        <f t="shared" si="4"/>
        <v>134263432.28771374</v>
      </c>
      <c r="I38" s="95">
        <f t="shared" si="4"/>
        <v>547696562.19805181</v>
      </c>
    </row>
  </sheetData>
  <phoneticPr fontId="28" type="noConversion"/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 tint="0.249977111117893"/>
  </sheetPr>
  <dimension ref="A1:U42"/>
  <sheetViews>
    <sheetView zoomScale="125" zoomScaleNormal="125" zoomScalePageLayoutView="125" workbookViewId="0">
      <pane xSplit="2" ySplit="2" topLeftCell="C3" activePane="bottomRight" state="frozen"/>
      <selection activeCell="H46" sqref="H46"/>
      <selection pane="topRight" activeCell="H46" sqref="H46"/>
      <selection pane="bottomLeft" activeCell="H46" sqref="H46"/>
      <selection pane="bottomRight" activeCell="K9" sqref="K9"/>
    </sheetView>
  </sheetViews>
  <sheetFormatPr baseColWidth="10" defaultColWidth="10.83203125" defaultRowHeight="15" x14ac:dyDescent="0"/>
  <cols>
    <col min="1" max="1" width="10.83203125" style="119"/>
    <col min="2" max="2" width="15.83203125" style="119" bestFit="1" customWidth="1"/>
    <col min="3" max="5" width="11" style="119" hidden="1" customWidth="1"/>
    <col min="6" max="6" width="22" style="174" hidden="1" customWidth="1"/>
    <col min="7" max="7" width="10.83203125" style="119" hidden="1" customWidth="1"/>
    <col min="8" max="8" width="10.83203125" style="175" customWidth="1"/>
    <col min="9" max="9" width="12.6640625" style="175" customWidth="1"/>
    <col min="10" max="10" width="7.83203125" style="175" customWidth="1"/>
    <col min="11" max="11" width="11" style="119" customWidth="1"/>
    <col min="12" max="12" width="13.5" style="119" customWidth="1"/>
    <col min="13" max="13" width="11.83203125" style="119" customWidth="1"/>
    <col min="14" max="14" width="11.33203125" style="119" bestFit="1" customWidth="1"/>
    <col min="15" max="16" width="12.83203125" style="119" bestFit="1" customWidth="1"/>
    <col min="17" max="17" width="10.83203125" style="179" hidden="1" customWidth="1"/>
    <col min="18" max="18" width="11.6640625" style="119" hidden="1" customWidth="1"/>
    <col min="19" max="19" width="21.6640625" style="119" hidden="1" customWidth="1"/>
    <col min="20" max="20" width="46.5" style="119" hidden="1" customWidth="1"/>
    <col min="21" max="16384" width="10.83203125" style="119"/>
  </cols>
  <sheetData>
    <row r="1" spans="1:20" ht="27" customHeight="1">
      <c r="A1" s="211" t="s">
        <v>0</v>
      </c>
      <c r="B1" s="211" t="s">
        <v>1</v>
      </c>
      <c r="C1" s="211" t="s">
        <v>117</v>
      </c>
      <c r="D1" s="211" t="s">
        <v>118</v>
      </c>
      <c r="E1" s="211" t="s">
        <v>185</v>
      </c>
      <c r="F1" s="211" t="s">
        <v>122</v>
      </c>
      <c r="G1" s="211" t="s">
        <v>109</v>
      </c>
      <c r="H1" s="202" t="s">
        <v>112</v>
      </c>
      <c r="I1" s="203"/>
      <c r="J1" s="204"/>
      <c r="K1" s="202" t="s">
        <v>113</v>
      </c>
      <c r="L1" s="203"/>
      <c r="M1" s="203"/>
      <c r="N1" s="205" t="s">
        <v>114</v>
      </c>
      <c r="O1" s="206"/>
      <c r="P1" s="207"/>
      <c r="Q1" s="205" t="s">
        <v>124</v>
      </c>
      <c r="R1" s="206"/>
      <c r="S1" s="206"/>
      <c r="T1" s="206"/>
    </row>
    <row r="2" spans="1:20" ht="20">
      <c r="A2" s="212"/>
      <c r="B2" s="212"/>
      <c r="C2" s="212"/>
      <c r="D2" s="212"/>
      <c r="E2" s="212"/>
      <c r="F2" s="212"/>
      <c r="G2" s="212"/>
      <c r="H2" s="120" t="s">
        <v>110</v>
      </c>
      <c r="I2" s="121" t="s">
        <v>111</v>
      </c>
      <c r="J2" s="122" t="s">
        <v>108</v>
      </c>
      <c r="K2" s="120" t="s">
        <v>110</v>
      </c>
      <c r="L2" s="121" t="s">
        <v>111</v>
      </c>
      <c r="M2" s="121" t="s">
        <v>108</v>
      </c>
      <c r="N2" s="120" t="s">
        <v>121</v>
      </c>
      <c r="O2" s="121" t="s">
        <v>115</v>
      </c>
      <c r="P2" s="121" t="s">
        <v>116</v>
      </c>
      <c r="Q2" s="190" t="s">
        <v>184</v>
      </c>
      <c r="R2" s="118" t="s">
        <v>183</v>
      </c>
      <c r="S2" s="118" t="s">
        <v>127</v>
      </c>
      <c r="T2" s="118" t="s">
        <v>126</v>
      </c>
    </row>
    <row r="3" spans="1:20">
      <c r="A3" s="123">
        <v>1</v>
      </c>
      <c r="B3" s="124" t="s">
        <v>10</v>
      </c>
      <c r="C3" s="110">
        <v>50.31841</v>
      </c>
      <c r="D3" s="125" t="s">
        <v>119</v>
      </c>
      <c r="E3" s="125" t="s">
        <v>186</v>
      </c>
      <c r="F3" s="126" t="s">
        <v>123</v>
      </c>
      <c r="G3" s="127">
        <v>20116842</v>
      </c>
      <c r="H3" s="128">
        <f>Muertes!E4</f>
        <v>1723.0441833656414</v>
      </c>
      <c r="I3" s="113">
        <f>Egresos!G4+Egresos!H4+Egresos!I4</f>
        <v>4248.3765783913368</v>
      </c>
      <c r="J3" s="129">
        <f>Consultas!G4+Consultas!H4+Consultas!I4</f>
        <v>234208.62837529572</v>
      </c>
      <c r="K3" s="128">
        <f>H3/($G3/100000)</f>
        <v>8.5651822655148422</v>
      </c>
      <c r="L3" s="113">
        <f>I3/($G3/100000)</f>
        <v>21.118506465335546</v>
      </c>
      <c r="M3" s="113">
        <f>J3/($G3/100000)</f>
        <v>1164.2415264547772</v>
      </c>
      <c r="N3" s="130">
        <f>'$ Egresos'!F4+'$ Egresos'!G4+'$ Consultas'!G4</f>
        <v>214001867.89460745</v>
      </c>
      <c r="O3" s="131">
        <f>'$ Muertes'!O4+'$ Egresos'!H4+'$ Consultas'!H4</f>
        <v>1147496450.7576625</v>
      </c>
      <c r="P3" s="131">
        <f>SUM(N3:O3)</f>
        <v>1361498318.6522701</v>
      </c>
      <c r="Q3" s="132">
        <f>P3/R3</f>
        <v>4.6519270503911434</v>
      </c>
      <c r="R3" s="133">
        <f>292674047.53</f>
        <v>292674047.52999997</v>
      </c>
      <c r="S3" s="189" t="s">
        <v>130</v>
      </c>
      <c r="T3" s="153" t="s">
        <v>125</v>
      </c>
    </row>
    <row r="4" spans="1:20">
      <c r="A4" s="134">
        <v>2</v>
      </c>
      <c r="B4" s="135" t="s">
        <v>11</v>
      </c>
      <c r="C4" s="111">
        <v>41.420540000000003</v>
      </c>
      <c r="D4" s="136" t="s">
        <v>119</v>
      </c>
      <c r="E4" s="136" t="s">
        <v>186</v>
      </c>
      <c r="F4" s="137" t="s">
        <v>123</v>
      </c>
      <c r="G4" s="138">
        <v>4434878</v>
      </c>
      <c r="H4" s="139">
        <f>Muertes!E5</f>
        <v>248.67239543268644</v>
      </c>
      <c r="I4" s="140">
        <f>Egresos!G5+Egresos!H5+Egresos!I5</f>
        <v>859.82883483909723</v>
      </c>
      <c r="J4" s="141">
        <f>Consultas!G5+Consultas!H5+Consultas!I5</f>
        <v>40103.137261553187</v>
      </c>
      <c r="K4" s="139">
        <f t="shared" ref="K4:M36" si="0">H4/($G4/100000)</f>
        <v>5.6071981108090565</v>
      </c>
      <c r="L4" s="140">
        <f t="shared" si="0"/>
        <v>19.387880226673591</v>
      </c>
      <c r="M4" s="140">
        <f t="shared" si="0"/>
        <v>904.26697784140151</v>
      </c>
      <c r="N4" s="142">
        <f>'$ Egresos'!F5+'$ Egresos'!G5+'$ Consultas'!G5</f>
        <v>39430251.018562295</v>
      </c>
      <c r="O4" s="143">
        <f>'$ Muertes'!O5+'$ Egresos'!H5+'$ Consultas'!H5</f>
        <v>166830729.77741766</v>
      </c>
      <c r="P4" s="143">
        <f t="shared" ref="P4:P36" si="1">SUM(N4:O4)</f>
        <v>206260980.79597995</v>
      </c>
      <c r="Q4" s="144">
        <f>P4/R4</f>
        <v>1.1433243545335079</v>
      </c>
      <c r="R4" s="145">
        <v>180404606.94999999</v>
      </c>
      <c r="S4" s="138" t="s">
        <v>182</v>
      </c>
      <c r="T4" s="146" t="s">
        <v>131</v>
      </c>
    </row>
    <row r="5" spans="1:20" ht="20">
      <c r="A5" s="147">
        <v>3</v>
      </c>
      <c r="B5" s="148" t="s">
        <v>12</v>
      </c>
      <c r="C5" s="112">
        <v>72.7</v>
      </c>
      <c r="D5" s="149" t="s">
        <v>119</v>
      </c>
      <c r="E5" s="149" t="s">
        <v>187</v>
      </c>
      <c r="F5" s="150" t="s">
        <v>132</v>
      </c>
      <c r="G5" s="151">
        <v>4106054</v>
      </c>
      <c r="H5" s="152">
        <f>Muertes!E6</f>
        <v>540.67167878688076</v>
      </c>
      <c r="I5" s="153">
        <f>Egresos!G6+Egresos!H6+Egresos!I6</f>
        <v>1789.4357267040791</v>
      </c>
      <c r="J5" s="154">
        <f>Consultas!G6+Consultas!H6+Consultas!I6</f>
        <v>107675.29124563118</v>
      </c>
      <c r="K5" s="152">
        <f t="shared" si="0"/>
        <v>13.167670926560652</v>
      </c>
      <c r="L5" s="153">
        <f t="shared" si="0"/>
        <v>43.580423606315918</v>
      </c>
      <c r="M5" s="153">
        <f t="shared" si="0"/>
        <v>2622.3544854897468</v>
      </c>
      <c r="N5" s="155">
        <f>'$ Egresos'!F6+'$ Egresos'!G6+'$ Consultas'!G6</f>
        <v>94712088.115483671</v>
      </c>
      <c r="O5" s="156">
        <f>'$ Muertes'!O6+'$ Egresos'!H6+'$ Consultas'!H6</f>
        <v>366039914.12316185</v>
      </c>
      <c r="P5" s="156">
        <f t="shared" si="1"/>
        <v>460752002.23864555</v>
      </c>
      <c r="Q5" s="132">
        <f t="shared" ref="Q5:Q36" si="2">P5/R5</f>
        <v>4.8863952755814202</v>
      </c>
      <c r="R5" s="133">
        <v>94292822.469999999</v>
      </c>
      <c r="S5" s="151" t="s">
        <v>182</v>
      </c>
      <c r="T5" s="146" t="s">
        <v>133</v>
      </c>
    </row>
    <row r="6" spans="1:20">
      <c r="A6" s="134">
        <v>4</v>
      </c>
      <c r="B6" s="50" t="s">
        <v>13</v>
      </c>
      <c r="C6" s="111">
        <v>26.576080000000001</v>
      </c>
      <c r="D6" s="136" t="s">
        <v>119</v>
      </c>
      <c r="E6" s="136" t="s">
        <v>188</v>
      </c>
      <c r="F6" s="137" t="s">
        <v>134</v>
      </c>
      <c r="G6" s="138">
        <v>2728790</v>
      </c>
      <c r="H6" s="139">
        <f>Muertes!E7</f>
        <v>47.885542348680858</v>
      </c>
      <c r="I6" s="140">
        <f>Egresos!G7+Egresos!H7+Egresos!I7</f>
        <v>83.892968461371652</v>
      </c>
      <c r="J6" s="141">
        <f>Consultas!G7+Consultas!H7+Consultas!I7</f>
        <v>6690.8696353891655</v>
      </c>
      <c r="K6" s="139">
        <f t="shared" si="0"/>
        <v>1.7548269507247116</v>
      </c>
      <c r="L6" s="140">
        <f t="shared" si="0"/>
        <v>3.0743651384449389</v>
      </c>
      <c r="M6" s="140">
        <f t="shared" si="0"/>
        <v>245.19547621433549</v>
      </c>
      <c r="N6" s="142">
        <f>'$ Egresos'!F7+'$ Egresos'!G7+'$ Consultas'!G7</f>
        <v>5267935.7015552055</v>
      </c>
      <c r="O6" s="143">
        <f>'$ Muertes'!O7+'$ Egresos'!H7+'$ Consultas'!H7</f>
        <v>31893038.015402667</v>
      </c>
      <c r="P6" s="143">
        <f t="shared" si="1"/>
        <v>37160973.716957875</v>
      </c>
      <c r="Q6" s="144">
        <f t="shared" si="2"/>
        <v>0.66469911624665123</v>
      </c>
      <c r="R6" s="145">
        <v>55906458.740000002</v>
      </c>
      <c r="S6" s="138" t="s">
        <v>182</v>
      </c>
      <c r="T6" s="146" t="s">
        <v>135</v>
      </c>
    </row>
    <row r="7" spans="1:20">
      <c r="A7" s="147">
        <v>5</v>
      </c>
      <c r="B7" s="148" t="s">
        <v>14</v>
      </c>
      <c r="C7" s="112">
        <v>57.574350000000003</v>
      </c>
      <c r="D7" s="149" t="s">
        <v>119</v>
      </c>
      <c r="E7" s="149" t="s">
        <v>189</v>
      </c>
      <c r="F7" s="150" t="s">
        <v>136</v>
      </c>
      <c r="G7" s="151">
        <v>1936126</v>
      </c>
      <c r="H7" s="152">
        <f>Muertes!E8</f>
        <v>168.94154274808108</v>
      </c>
      <c r="I7" s="153">
        <f>Egresos!G8+Egresos!H8+Egresos!I8</f>
        <v>201.13407488316599</v>
      </c>
      <c r="J7" s="154">
        <f>Consultas!G8+Consultas!H8+Consultas!I8</f>
        <v>25811.142523924449</v>
      </c>
      <c r="K7" s="152">
        <f t="shared" si="0"/>
        <v>8.7257514618408649</v>
      </c>
      <c r="L7" s="153">
        <f t="shared" si="0"/>
        <v>10.388480650699695</v>
      </c>
      <c r="M7" s="153">
        <f t="shared" si="0"/>
        <v>1333.1334078424879</v>
      </c>
      <c r="N7" s="155">
        <f>'$ Egresos'!F8+'$ Egresos'!G8+'$ Consultas'!G8</f>
        <v>17526601.705499399</v>
      </c>
      <c r="O7" s="156">
        <f>'$ Muertes'!O8+'$ Egresos'!H8+'$ Consultas'!H8</f>
        <v>112804769.32264203</v>
      </c>
      <c r="P7" s="156">
        <f t="shared" si="1"/>
        <v>130331371.02814142</v>
      </c>
      <c r="Q7" s="132">
        <f t="shared" si="2"/>
        <v>0.80917072404966128</v>
      </c>
      <c r="R7" s="133">
        <v>161067828.03</v>
      </c>
      <c r="S7" s="151" t="s">
        <v>182</v>
      </c>
      <c r="T7" s="146" t="s">
        <v>137</v>
      </c>
    </row>
    <row r="8" spans="1:20">
      <c r="A8" s="134">
        <v>6</v>
      </c>
      <c r="B8" s="50" t="s">
        <v>15</v>
      </c>
      <c r="C8" s="111">
        <v>67.722219999999993</v>
      </c>
      <c r="D8" s="136" t="s">
        <v>119</v>
      </c>
      <c r="E8" s="136" t="s">
        <v>187</v>
      </c>
      <c r="F8" s="137" t="s">
        <v>138</v>
      </c>
      <c r="G8" s="138">
        <v>1751430</v>
      </c>
      <c r="H8" s="139">
        <f>Muertes!E9</f>
        <v>176.37361179948581</v>
      </c>
      <c r="I8" s="140">
        <f>Egresos!G9+Egresos!H9+Egresos!I9</f>
        <v>565.93958241337475</v>
      </c>
      <c r="J8" s="141">
        <f>Consultas!G9+Consultas!H9+Consultas!I9</f>
        <v>23056.017720389336</v>
      </c>
      <c r="K8" s="139">
        <f t="shared" si="0"/>
        <v>10.070263259136011</v>
      </c>
      <c r="L8" s="140">
        <f t="shared" si="0"/>
        <v>32.313000371888961</v>
      </c>
      <c r="M8" s="140">
        <f t="shared" si="0"/>
        <v>1316.4110310083381</v>
      </c>
      <c r="N8" s="142">
        <f>'$ Egresos'!F9+'$ Egresos'!G9+'$ Consultas'!G9</f>
        <v>24405787.792099025</v>
      </c>
      <c r="O8" s="143">
        <f>'$ Muertes'!O9+'$ Egresos'!H9+'$ Consultas'!H9</f>
        <v>117413392.02255592</v>
      </c>
      <c r="P8" s="143">
        <f t="shared" si="1"/>
        <v>141819179.81465495</v>
      </c>
      <c r="Q8" s="144">
        <f t="shared" si="2"/>
        <v>2.8284402747707516</v>
      </c>
      <c r="R8" s="145">
        <v>50140418.759999998</v>
      </c>
      <c r="S8" s="138" t="s">
        <v>182</v>
      </c>
      <c r="T8" s="146" t="s">
        <v>139</v>
      </c>
    </row>
    <row r="9" spans="1:20" ht="20">
      <c r="A9" s="147">
        <v>7</v>
      </c>
      <c r="B9" s="53" t="s">
        <v>16</v>
      </c>
      <c r="C9" s="112">
        <v>48.977170000000001</v>
      </c>
      <c r="D9" s="149" t="s">
        <v>119</v>
      </c>
      <c r="E9" s="149" t="s">
        <v>186</v>
      </c>
      <c r="F9" s="150" t="s">
        <v>140</v>
      </c>
      <c r="G9" s="151">
        <v>1609504</v>
      </c>
      <c r="H9" s="152">
        <f>Muertes!E10</f>
        <v>106.16040787566646</v>
      </c>
      <c r="I9" s="153">
        <f>Egresos!G10+Egresos!H10+Egresos!I10</f>
        <v>337.08182179963887</v>
      </c>
      <c r="J9" s="154">
        <f>Consultas!G10+Consultas!H10+Consultas!I10</f>
        <v>21307.429273861675</v>
      </c>
      <c r="K9" s="152">
        <f t="shared" si="0"/>
        <v>6.5958461660030956</v>
      </c>
      <c r="L9" s="153">
        <f t="shared" si="0"/>
        <v>20.943211188020587</v>
      </c>
      <c r="M9" s="153">
        <f t="shared" si="0"/>
        <v>1323.8506567154648</v>
      </c>
      <c r="N9" s="155">
        <f>'$ Egresos'!F10+'$ Egresos'!G10+'$ Consultas'!G10</f>
        <v>18268904.669050187</v>
      </c>
      <c r="O9" s="156">
        <f>'$ Muertes'!O10+'$ Egresos'!H10+'$ Consultas'!H10</f>
        <v>71884275.172475874</v>
      </c>
      <c r="P9" s="156">
        <f t="shared" si="1"/>
        <v>90153179.841526061</v>
      </c>
      <c r="Q9" s="132">
        <f t="shared" si="2"/>
        <v>1.5479608619332055</v>
      </c>
      <c r="R9" s="133">
        <v>58239960.75</v>
      </c>
      <c r="S9" s="151" t="s">
        <v>182</v>
      </c>
      <c r="T9" s="146" t="s">
        <v>141</v>
      </c>
    </row>
    <row r="10" spans="1:20" ht="20">
      <c r="A10" s="134">
        <v>8</v>
      </c>
      <c r="B10" s="50" t="s">
        <v>17</v>
      </c>
      <c r="C10" s="111">
        <v>52.495060000000002</v>
      </c>
      <c r="D10" s="136" t="s">
        <v>120</v>
      </c>
      <c r="E10" s="136" t="s">
        <v>190</v>
      </c>
      <c r="F10" s="137" t="s">
        <v>142</v>
      </c>
      <c r="G10" s="138">
        <v>1332131</v>
      </c>
      <c r="H10" s="139">
        <f>Muertes!E11</f>
        <v>110.31102683164775</v>
      </c>
      <c r="I10" s="140">
        <f>Egresos!G11+Egresos!H11+Egresos!I11</f>
        <v>402.45175682906057</v>
      </c>
      <c r="J10" s="141">
        <f>Consultas!G11+Consultas!H11+Consultas!I11</f>
        <v>20565.609243131519</v>
      </c>
      <c r="K10" s="139">
        <f t="shared" si="0"/>
        <v>8.2807942185601675</v>
      </c>
      <c r="L10" s="140">
        <f t="shared" si="0"/>
        <v>30.211124643827112</v>
      </c>
      <c r="M10" s="140">
        <f t="shared" si="0"/>
        <v>1543.8128264511163</v>
      </c>
      <c r="N10" s="142">
        <f>'$ Egresos'!F11+'$ Egresos'!G11+'$ Consultas'!G11</f>
        <v>19405924.507723074</v>
      </c>
      <c r="O10" s="143">
        <f>'$ Muertes'!O11+'$ Egresos'!H11+'$ Consultas'!H11</f>
        <v>74479375.115553394</v>
      </c>
      <c r="P10" s="143">
        <f t="shared" si="1"/>
        <v>93885299.623276472</v>
      </c>
      <c r="Q10" s="144">
        <f t="shared" si="2"/>
        <v>1.3110793602122346</v>
      </c>
      <c r="R10" s="145">
        <v>71609166.060000002</v>
      </c>
      <c r="S10" s="138" t="s">
        <v>182</v>
      </c>
      <c r="T10" s="146" t="s">
        <v>143</v>
      </c>
    </row>
    <row r="11" spans="1:20">
      <c r="A11" s="147">
        <v>9</v>
      </c>
      <c r="B11" s="47" t="s">
        <v>181</v>
      </c>
      <c r="C11" s="112">
        <v>52.495060000000002</v>
      </c>
      <c r="D11" s="149" t="s">
        <v>120</v>
      </c>
      <c r="E11" s="149" t="s">
        <v>190</v>
      </c>
      <c r="F11" s="150" t="s">
        <v>144</v>
      </c>
      <c r="G11" s="151">
        <v>1215817</v>
      </c>
      <c r="H11" s="152">
        <f>Muertes!E12</f>
        <v>98.970279160885369</v>
      </c>
      <c r="I11" s="153">
        <f>Egresos!G12+Egresos!H12+Egresos!I12</f>
        <v>472.32769644350708</v>
      </c>
      <c r="J11" s="154">
        <f>Consultas!G12+Consultas!H12+Consultas!I12</f>
        <v>23722.805297872248</v>
      </c>
      <c r="K11" s="152">
        <f t="shared" si="0"/>
        <v>8.1402282712682386</v>
      </c>
      <c r="L11" s="153">
        <f t="shared" si="0"/>
        <v>38.848584650774505</v>
      </c>
      <c r="M11" s="153">
        <f t="shared" si="0"/>
        <v>1951.1822336644616</v>
      </c>
      <c r="N11" s="155">
        <f>'$ Egresos'!F12+'$ Egresos'!G12+'$ Consultas'!G12</f>
        <v>22519870.955056895</v>
      </c>
      <c r="O11" s="156">
        <f>'$ Muertes'!O12+'$ Egresos'!H12+'$ Consultas'!H12</f>
        <v>67773031.537173182</v>
      </c>
      <c r="P11" s="156">
        <f t="shared" si="1"/>
        <v>90292902.492230073</v>
      </c>
      <c r="Q11" s="132">
        <f t="shared" si="2"/>
        <v>3.4008430872197577</v>
      </c>
      <c r="R11" s="133">
        <v>26550152.469999999</v>
      </c>
      <c r="S11" s="151" t="s">
        <v>182</v>
      </c>
      <c r="T11" s="146" t="s">
        <v>145</v>
      </c>
    </row>
    <row r="12" spans="1:20">
      <c r="A12" s="134">
        <v>10</v>
      </c>
      <c r="B12" s="50" t="s">
        <v>18</v>
      </c>
      <c r="C12" s="111">
        <v>52.495060000000002</v>
      </c>
      <c r="D12" s="136" t="s">
        <v>120</v>
      </c>
      <c r="E12" s="136" t="s">
        <v>190</v>
      </c>
      <c r="F12" s="137" t="s">
        <v>146</v>
      </c>
      <c r="G12" s="138">
        <v>1097025</v>
      </c>
      <c r="H12" s="139">
        <f>Muertes!E13</f>
        <v>78.978824649114813</v>
      </c>
      <c r="I12" s="140">
        <f>Egresos!G13+Egresos!H13+Egresos!I13</f>
        <v>134.82254641340708</v>
      </c>
      <c r="J12" s="141">
        <f>Consultas!G13+Consultas!H13+Consultas!I13</f>
        <v>17162.674276337442</v>
      </c>
      <c r="K12" s="139">
        <f t="shared" si="0"/>
        <v>7.1993641575273868</v>
      </c>
      <c r="L12" s="140">
        <f t="shared" si="0"/>
        <v>12.289833541934511</v>
      </c>
      <c r="M12" s="140">
        <f t="shared" si="0"/>
        <v>1564.4743079088846</v>
      </c>
      <c r="N12" s="142">
        <f>'$ Egresos'!F13+'$ Egresos'!G13+'$ Consultas'!G13</f>
        <v>11711084.083817884</v>
      </c>
      <c r="O12" s="143">
        <f>'$ Muertes'!O13+'$ Egresos'!H13+'$ Consultas'!H13</f>
        <v>53604331.881045811</v>
      </c>
      <c r="P12" s="143">
        <f t="shared" si="1"/>
        <v>65315415.964863695</v>
      </c>
      <c r="Q12" s="144">
        <f t="shared" si="2"/>
        <v>4.7520203296838455</v>
      </c>
      <c r="R12" s="145">
        <v>13744767.789999999</v>
      </c>
      <c r="S12" s="138" t="s">
        <v>182</v>
      </c>
      <c r="T12" s="146" t="s">
        <v>147</v>
      </c>
    </row>
    <row r="13" spans="1:20">
      <c r="A13" s="147">
        <v>11</v>
      </c>
      <c r="B13" s="53" t="s">
        <v>19</v>
      </c>
      <c r="C13" s="112">
        <v>52.495060000000002</v>
      </c>
      <c r="D13" s="149" t="s">
        <v>120</v>
      </c>
      <c r="E13" s="149" t="s">
        <v>190</v>
      </c>
      <c r="F13" s="150" t="s">
        <v>148</v>
      </c>
      <c r="G13" s="151">
        <v>1040443</v>
      </c>
      <c r="H13" s="152">
        <f>Muertes!E14</f>
        <v>79.501350565685783</v>
      </c>
      <c r="I13" s="153">
        <f>Egresos!G14+Egresos!H14+Egresos!I14</f>
        <v>256.58009548742211</v>
      </c>
      <c r="J13" s="154">
        <f>Consultas!G14+Consultas!H14+Consultas!I14</f>
        <v>14690.520068812511</v>
      </c>
      <c r="K13" s="152">
        <f t="shared" si="0"/>
        <v>7.6411058141278074</v>
      </c>
      <c r="L13" s="153">
        <f t="shared" si="0"/>
        <v>24.660658535587448</v>
      </c>
      <c r="M13" s="153">
        <f t="shared" si="0"/>
        <v>1411.9485708311279</v>
      </c>
      <c r="N13" s="155">
        <f>'$ Egresos'!F14+'$ Egresos'!G14+'$ Consultas'!G14</f>
        <v>13149640.742510553</v>
      </c>
      <c r="O13" s="156">
        <f>'$ Muertes'!O14+'$ Egresos'!H14+'$ Consultas'!H14</f>
        <v>53628801.927688003</v>
      </c>
      <c r="P13" s="156">
        <f t="shared" si="1"/>
        <v>66778442.67019856</v>
      </c>
      <c r="Q13" s="132">
        <f t="shared" si="2"/>
        <v>1.7885225994763381</v>
      </c>
      <c r="R13" s="188">
        <v>37337209.32</v>
      </c>
      <c r="S13" s="151" t="s">
        <v>182</v>
      </c>
      <c r="T13" s="146" t="s">
        <v>149</v>
      </c>
    </row>
    <row r="14" spans="1:20">
      <c r="A14" s="134">
        <v>12</v>
      </c>
      <c r="B14" s="50" t="s">
        <v>20</v>
      </c>
      <c r="C14" s="180">
        <v>53.030515000000001</v>
      </c>
      <c r="D14" s="136" t="s">
        <v>120</v>
      </c>
      <c r="E14" s="136" t="s">
        <v>190</v>
      </c>
      <c r="F14" s="137" t="s">
        <v>120</v>
      </c>
      <c r="G14" s="138">
        <v>973046</v>
      </c>
      <c r="H14" s="139">
        <f>Muertes!E15</f>
        <v>99.365522066769941</v>
      </c>
      <c r="I14" s="140">
        <f>Egresos!G15+Egresos!H15+Egresos!I15</f>
        <v>253.45494836210565</v>
      </c>
      <c r="J14" s="141">
        <f>Consultas!G15+Consultas!H15+Consultas!I15</f>
        <v>19565.95804641721</v>
      </c>
      <c r="K14" s="139">
        <f t="shared" si="0"/>
        <v>10.21180109334707</v>
      </c>
      <c r="L14" s="140">
        <f t="shared" si="0"/>
        <v>26.04758134375</v>
      </c>
      <c r="M14" s="140">
        <f t="shared" si="0"/>
        <v>2010.7947667856615</v>
      </c>
      <c r="N14" s="142">
        <f>'$ Egresos'!F15+'$ Egresos'!G15+'$ Consultas'!G15</f>
        <v>15570055.499579595</v>
      </c>
      <c r="O14" s="143">
        <f>'$ Muertes'!O15+'$ Egresos'!H15+'$ Consultas'!H15</f>
        <v>67174195.579112187</v>
      </c>
      <c r="P14" s="143">
        <f t="shared" si="1"/>
        <v>82744251.078691781</v>
      </c>
      <c r="Q14" s="144">
        <f t="shared" si="2"/>
        <v>1.7577063720294666</v>
      </c>
      <c r="R14" s="187">
        <v>47075127.219999999</v>
      </c>
      <c r="S14" s="138" t="s">
        <v>182</v>
      </c>
      <c r="T14" s="146" t="s">
        <v>150</v>
      </c>
    </row>
    <row r="15" spans="1:20">
      <c r="A15" s="147">
        <v>13</v>
      </c>
      <c r="B15" s="53" t="s">
        <v>21</v>
      </c>
      <c r="C15" s="112">
        <v>137.16999999999999</v>
      </c>
      <c r="D15" s="149" t="s">
        <v>119</v>
      </c>
      <c r="E15" s="149" t="s">
        <v>191</v>
      </c>
      <c r="F15" s="150" t="s">
        <v>151</v>
      </c>
      <c r="G15" s="151">
        <v>936826</v>
      </c>
      <c r="H15" s="152">
        <f>Muertes!E16</f>
        <v>283.25305862592859</v>
      </c>
      <c r="I15" s="153">
        <f>Egresos!G16+Egresos!H16+Egresos!I16</f>
        <v>696.80749179593056</v>
      </c>
      <c r="J15" s="154">
        <f>Consultas!G16+Consultas!H16+Consultas!I16</f>
        <v>28472.353274846777</v>
      </c>
      <c r="K15" s="152">
        <f t="shared" si="0"/>
        <v>30.235396821387173</v>
      </c>
      <c r="L15" s="153">
        <f t="shared" si="0"/>
        <v>74.379606436620094</v>
      </c>
      <c r="M15" s="153">
        <f t="shared" si="0"/>
        <v>3039.2360240692274</v>
      </c>
      <c r="N15" s="155">
        <f>'$ Egresos'!F16+'$ Egresos'!G16+'$ Consultas'!G16</f>
        <v>30118063.764435202</v>
      </c>
      <c r="O15" s="156">
        <f>'$ Muertes'!O16+'$ Egresos'!H16+'$ Consultas'!H16</f>
        <v>186993430.73922047</v>
      </c>
      <c r="P15" s="156">
        <f t="shared" si="1"/>
        <v>217111494.50365567</v>
      </c>
      <c r="Q15" s="132">
        <f>P15/R15</f>
        <v>4.3300694304703029</v>
      </c>
      <c r="R15" s="188">
        <v>50140418.759999998</v>
      </c>
      <c r="S15" s="151" t="s">
        <v>182</v>
      </c>
      <c r="T15" s="146" t="s">
        <v>152</v>
      </c>
    </row>
    <row r="16" spans="1:20">
      <c r="A16" s="134">
        <v>14</v>
      </c>
      <c r="B16" s="50" t="s">
        <v>22</v>
      </c>
      <c r="C16" s="180">
        <v>53.030515000000001</v>
      </c>
      <c r="D16" s="136" t="s">
        <v>120</v>
      </c>
      <c r="E16" s="136" t="s">
        <v>190</v>
      </c>
      <c r="F16" s="137" t="s">
        <v>120</v>
      </c>
      <c r="G16" s="138">
        <v>932369</v>
      </c>
      <c r="H16" s="139">
        <f>Muertes!E17</f>
        <v>70.157723121965233</v>
      </c>
      <c r="I16" s="140">
        <f>Egresos!G17+Egresos!H17+Egresos!I17</f>
        <v>246.46513208410857</v>
      </c>
      <c r="J16" s="141">
        <f>Consultas!G17+Consultas!H17+Consultas!I17</f>
        <v>21122.876073188105</v>
      </c>
      <c r="K16" s="139">
        <f t="shared" si="0"/>
        <v>7.5246735060866721</v>
      </c>
      <c r="L16" s="140">
        <f t="shared" si="0"/>
        <v>26.43429072439223</v>
      </c>
      <c r="M16" s="140">
        <f t="shared" si="0"/>
        <v>2265.5060467677613</v>
      </c>
      <c r="N16" s="142">
        <f>'$ Egresos'!F17+'$ Egresos'!G17+'$ Consultas'!G17</f>
        <v>16120059.186612109</v>
      </c>
      <c r="O16" s="143">
        <f>'$ Muertes'!O17+'$ Egresos'!H17+'$ Consultas'!H17</f>
        <v>48677907.519926481</v>
      </c>
      <c r="P16" s="143">
        <f t="shared" si="1"/>
        <v>64797966.706538588</v>
      </c>
      <c r="Q16" s="144">
        <f t="shared" si="2"/>
        <v>2.9484382500939916</v>
      </c>
      <c r="R16" s="187">
        <v>21977047.239999998</v>
      </c>
      <c r="S16" s="138" t="s">
        <v>182</v>
      </c>
      <c r="T16" s="146" t="s">
        <v>153</v>
      </c>
    </row>
    <row r="17" spans="1:20" ht="20">
      <c r="A17" s="147">
        <v>15</v>
      </c>
      <c r="B17" s="53" t="s">
        <v>23</v>
      </c>
      <c r="C17" s="112">
        <v>72.271429999999995</v>
      </c>
      <c r="D17" s="149" t="s">
        <v>119</v>
      </c>
      <c r="E17" s="149" t="s">
        <v>187</v>
      </c>
      <c r="F17" s="150" t="s">
        <v>132</v>
      </c>
      <c r="G17" s="151">
        <v>924964</v>
      </c>
      <c r="H17" s="152">
        <f>Muertes!E18</f>
        <v>135.70287110793583</v>
      </c>
      <c r="I17" s="153">
        <f>Egresos!G18+Egresos!H18+Egresos!I18</f>
        <v>259.97068690580659</v>
      </c>
      <c r="J17" s="154">
        <f>Consultas!G18+Consultas!H18+Consultas!I18</f>
        <v>20834.754611328248</v>
      </c>
      <c r="K17" s="152">
        <f t="shared" si="0"/>
        <v>14.671151645678734</v>
      </c>
      <c r="L17" s="153">
        <f t="shared" si="0"/>
        <v>28.106032981370799</v>
      </c>
      <c r="M17" s="153">
        <f t="shared" si="0"/>
        <v>2252.4935685419377</v>
      </c>
      <c r="N17" s="155">
        <f>'$ Egresos'!F18+'$ Egresos'!G18+'$ Consultas'!G18</f>
        <v>16326173.069966458</v>
      </c>
      <c r="O17" s="156">
        <f>'$ Muertes'!O18+'$ Egresos'!H18+'$ Consultas'!H18</f>
        <v>90704840.088302657</v>
      </c>
      <c r="P17" s="156">
        <f t="shared" si="1"/>
        <v>107031013.15826911</v>
      </c>
      <c r="Q17" s="132">
        <f t="shared" si="2"/>
        <v>3.4864433616739094</v>
      </c>
      <c r="R17" s="188">
        <v>30699197.449999999</v>
      </c>
      <c r="S17" s="151" t="s">
        <v>182</v>
      </c>
      <c r="T17" s="146" t="s">
        <v>154</v>
      </c>
    </row>
    <row r="18" spans="1:20">
      <c r="A18" s="134">
        <v>16</v>
      </c>
      <c r="B18" s="50" t="s">
        <v>24</v>
      </c>
      <c r="C18" s="180">
        <v>53.030515000000001</v>
      </c>
      <c r="D18" s="136" t="s">
        <v>120</v>
      </c>
      <c r="E18" s="136" t="s">
        <v>190</v>
      </c>
      <c r="F18" s="137" t="s">
        <v>120</v>
      </c>
      <c r="G18" s="138">
        <v>863431</v>
      </c>
      <c r="H18" s="139">
        <f>Muertes!E19</f>
        <v>72.085241166807563</v>
      </c>
      <c r="I18" s="140">
        <f>Egresos!G19+Egresos!H19+Egresos!I19</f>
        <v>95.579199585014436</v>
      </c>
      <c r="J18" s="141">
        <f>Consultas!G19+Consultas!H19+Consultas!I19</f>
        <v>11991.653405173442</v>
      </c>
      <c r="K18" s="139">
        <f t="shared" si="0"/>
        <v>8.3486973674569906</v>
      </c>
      <c r="L18" s="140">
        <f t="shared" si="0"/>
        <v>11.069697472642799</v>
      </c>
      <c r="M18" s="140">
        <f t="shared" si="0"/>
        <v>1388.8374873236476</v>
      </c>
      <c r="N18" s="142">
        <f>'$ Egresos'!F19+'$ Egresos'!G19+'$ Consultas'!G19</f>
        <v>8207175.365664199</v>
      </c>
      <c r="O18" s="143">
        <f>'$ Muertes'!O19+'$ Egresos'!H19+'$ Consultas'!H19</f>
        <v>48301096.710013054</v>
      </c>
      <c r="P18" s="143">
        <f t="shared" si="1"/>
        <v>56508272.075677253</v>
      </c>
      <c r="Q18" s="144">
        <f t="shared" si="2"/>
        <v>3.7318111963946721</v>
      </c>
      <c r="R18" s="187">
        <v>15142318.060000001</v>
      </c>
      <c r="S18" s="138" t="s">
        <v>182</v>
      </c>
      <c r="T18" s="146" t="s">
        <v>155</v>
      </c>
    </row>
    <row r="19" spans="1:20">
      <c r="A19" s="147">
        <v>17</v>
      </c>
      <c r="B19" s="53" t="s">
        <v>25</v>
      </c>
      <c r="C19" s="112">
        <v>53.030515000000001</v>
      </c>
      <c r="D19" s="149" t="s">
        <v>120</v>
      </c>
      <c r="E19" s="149" t="s">
        <v>190</v>
      </c>
      <c r="F19" s="150" t="s">
        <v>120</v>
      </c>
      <c r="G19" s="151">
        <v>859419</v>
      </c>
      <c r="H19" s="152">
        <f>Muertes!E20</f>
        <v>80.995094986333854</v>
      </c>
      <c r="I19" s="153">
        <f>Egresos!G20+Egresos!H20+Egresos!I20</f>
        <v>245.11791258499352</v>
      </c>
      <c r="J19" s="154">
        <f>Consultas!G20+Consultas!H20+Consultas!I20</f>
        <v>12146.81549971827</v>
      </c>
      <c r="K19" s="152">
        <f t="shared" si="0"/>
        <v>9.4244012508838946</v>
      </c>
      <c r="L19" s="153">
        <f t="shared" si="0"/>
        <v>28.521351353064517</v>
      </c>
      <c r="M19" s="153">
        <f t="shared" si="0"/>
        <v>1413.3752569722419</v>
      </c>
      <c r="N19" s="155">
        <f>'$ Egresos'!F20+'$ Egresos'!G20+'$ Consultas'!G20</f>
        <v>11651996.795719877</v>
      </c>
      <c r="O19" s="156">
        <f>'$ Muertes'!O20+'$ Egresos'!H20+'$ Consultas'!H20</f>
        <v>54162703.505251251</v>
      </c>
      <c r="P19" s="156">
        <f t="shared" si="1"/>
        <v>65814700.300971128</v>
      </c>
      <c r="Q19" s="132">
        <f t="shared" si="2"/>
        <v>1.438363631303671</v>
      </c>
      <c r="R19" s="188">
        <v>45756649.340000004</v>
      </c>
      <c r="S19" s="151" t="s">
        <v>182</v>
      </c>
      <c r="T19" s="146" t="s">
        <v>156</v>
      </c>
    </row>
    <row r="20" spans="1:20">
      <c r="A20" s="134">
        <v>18</v>
      </c>
      <c r="B20" s="51" t="s">
        <v>26</v>
      </c>
      <c r="C20" s="180">
        <v>53.030515000000001</v>
      </c>
      <c r="D20" s="136" t="s">
        <v>120</v>
      </c>
      <c r="E20" s="136" t="s">
        <v>190</v>
      </c>
      <c r="F20" s="137" t="s">
        <v>120</v>
      </c>
      <c r="G20" s="138">
        <v>858638</v>
      </c>
      <c r="H20" s="139">
        <f>Muertes!E21</f>
        <v>52.338015482912667</v>
      </c>
      <c r="I20" s="140">
        <f>Egresos!G21+Egresos!H21+Egresos!I21</f>
        <v>290.37712812998632</v>
      </c>
      <c r="J20" s="141">
        <f>Consultas!G21+Consultas!H21+Consultas!I21</f>
        <v>16453.1429919642</v>
      </c>
      <c r="K20" s="139">
        <f t="shared" si="0"/>
        <v>6.0954692760992017</v>
      </c>
      <c r="L20" s="140">
        <f t="shared" si="0"/>
        <v>33.818341155409648</v>
      </c>
      <c r="M20" s="140">
        <f t="shared" si="0"/>
        <v>1916.1908734489039</v>
      </c>
      <c r="N20" s="142">
        <f>'$ Egresos'!F21+'$ Egresos'!G21+'$ Consultas'!G21</f>
        <v>14842142.729674462</v>
      </c>
      <c r="O20" s="143">
        <f>'$ Muertes'!O21+'$ Egresos'!H21+'$ Consultas'!H21</f>
        <v>36514789.302660018</v>
      </c>
      <c r="P20" s="143">
        <f t="shared" si="1"/>
        <v>51356932.032334477</v>
      </c>
      <c r="Q20" s="144">
        <f t="shared" si="2"/>
        <v>1.3103674686349736</v>
      </c>
      <c r="R20" s="187">
        <v>39192770.93</v>
      </c>
      <c r="S20" s="138" t="s">
        <v>182</v>
      </c>
      <c r="T20" s="146" t="s">
        <v>157</v>
      </c>
    </row>
    <row r="21" spans="1:20">
      <c r="A21" s="147">
        <v>19</v>
      </c>
      <c r="B21" s="53" t="s">
        <v>27</v>
      </c>
      <c r="C21" s="112">
        <v>43.448070000000001</v>
      </c>
      <c r="D21" s="149" t="s">
        <v>119</v>
      </c>
      <c r="E21" s="149" t="s">
        <v>186</v>
      </c>
      <c r="F21" s="150" t="s">
        <v>120</v>
      </c>
      <c r="G21" s="151">
        <v>852533</v>
      </c>
      <c r="H21" s="152">
        <f>Muertes!E22</f>
        <v>60.015599998673828</v>
      </c>
      <c r="I21" s="153">
        <f>Egresos!G22+Egresos!H22+Egresos!I22</f>
        <v>187.51743556243778</v>
      </c>
      <c r="J21" s="154">
        <f>Consultas!G22+Consultas!H22+Consultas!I22</f>
        <v>9574.1790074191304</v>
      </c>
      <c r="K21" s="152">
        <f t="shared" si="0"/>
        <v>7.0396805752591192</v>
      </c>
      <c r="L21" s="153">
        <f t="shared" si="0"/>
        <v>21.995328692547712</v>
      </c>
      <c r="M21" s="153">
        <f t="shared" si="0"/>
        <v>1123.0273792825767</v>
      </c>
      <c r="N21" s="155">
        <f>'$ Egresos'!F22+'$ Egresos'!G22+'$ Consultas'!G22</f>
        <v>9037078.3697774298</v>
      </c>
      <c r="O21" s="156">
        <f>'$ Muertes'!O22+'$ Egresos'!H22+'$ Consultas'!H22</f>
        <v>40231457.583249472</v>
      </c>
      <c r="P21" s="156">
        <f t="shared" si="1"/>
        <v>49268535.953026906</v>
      </c>
      <c r="Q21" s="132">
        <f t="shared" si="2"/>
        <v>0.68801996537350685</v>
      </c>
      <c r="R21" s="188">
        <v>71609166.060000002</v>
      </c>
      <c r="S21" s="151" t="s">
        <v>182</v>
      </c>
      <c r="T21" s="146" t="s">
        <v>158</v>
      </c>
    </row>
    <row r="22" spans="1:20">
      <c r="A22" s="134">
        <v>20</v>
      </c>
      <c r="B22" s="50" t="s">
        <v>28</v>
      </c>
      <c r="C22" s="180">
        <v>53.030515000000001</v>
      </c>
      <c r="D22" s="136" t="s">
        <v>120</v>
      </c>
      <c r="E22" s="136" t="s">
        <v>190</v>
      </c>
      <c r="F22" s="137" t="s">
        <v>120</v>
      </c>
      <c r="G22" s="138">
        <v>829625</v>
      </c>
      <c r="H22" s="139">
        <f>Muertes!E23</f>
        <v>67.620479981305436</v>
      </c>
      <c r="I22" s="140">
        <f>Egresos!G23+Egresos!H23+Egresos!I23</f>
        <v>124.93476761825033</v>
      </c>
      <c r="J22" s="141">
        <f>Consultas!G23+Consultas!H23+Consultas!I23</f>
        <v>11042.678698781219</v>
      </c>
      <c r="K22" s="139">
        <f t="shared" si="0"/>
        <v>8.1507283388645995</v>
      </c>
      <c r="L22" s="140">
        <f t="shared" si="0"/>
        <v>15.059185489618843</v>
      </c>
      <c r="M22" s="140">
        <f t="shared" si="0"/>
        <v>1331.0445922894341</v>
      </c>
      <c r="N22" s="142">
        <f>'$ Egresos'!F23+'$ Egresos'!G23+'$ Consultas'!G23</f>
        <v>8373611.2192128943</v>
      </c>
      <c r="O22" s="143">
        <f>'$ Muertes'!O23+'$ Egresos'!H23+'$ Consultas'!H23</f>
        <v>45303054.985754028</v>
      </c>
      <c r="P22" s="143">
        <f t="shared" si="1"/>
        <v>53676666.204966925</v>
      </c>
      <c r="Q22" s="144">
        <f>P22/R22</f>
        <v>1.3695552759164642</v>
      </c>
      <c r="R22" s="187">
        <v>39192770.93</v>
      </c>
      <c r="S22" s="138" t="s">
        <v>182</v>
      </c>
      <c r="T22" s="146" t="s">
        <v>159</v>
      </c>
    </row>
    <row r="23" spans="1:20">
      <c r="A23" s="147">
        <v>21</v>
      </c>
      <c r="B23" s="53" t="s">
        <v>29</v>
      </c>
      <c r="C23" s="112">
        <v>53.030515000000001</v>
      </c>
      <c r="D23" s="149" t="s">
        <v>120</v>
      </c>
      <c r="E23" s="149" t="s">
        <v>190</v>
      </c>
      <c r="F23" s="150" t="s">
        <v>120</v>
      </c>
      <c r="G23" s="151">
        <v>823128</v>
      </c>
      <c r="H23" s="152">
        <f>Muertes!E24</f>
        <v>64.001466509356575</v>
      </c>
      <c r="I23" s="153">
        <f>Egresos!G24+Egresos!H24+Egresos!I24</f>
        <v>313.13312901071527</v>
      </c>
      <c r="J23" s="154">
        <f>Consultas!G24+Consultas!H24+Consultas!I24</f>
        <v>16002.150085241108</v>
      </c>
      <c r="K23" s="152">
        <f t="shared" si="0"/>
        <v>7.7753965980207909</v>
      </c>
      <c r="L23" s="153">
        <f t="shared" si="0"/>
        <v>38.041851207918484</v>
      </c>
      <c r="M23" s="153">
        <f t="shared" si="0"/>
        <v>1944.0658178607832</v>
      </c>
      <c r="N23" s="155">
        <f>'$ Egresos'!F24+'$ Egresos'!G24+'$ Consultas'!G24</f>
        <v>15099524.788222678</v>
      </c>
      <c r="O23" s="156">
        <f>'$ Muertes'!O24+'$ Egresos'!H24+'$ Consultas'!H24</f>
        <v>43942604.837703601</v>
      </c>
      <c r="P23" s="156">
        <f t="shared" si="1"/>
        <v>59042129.625926279</v>
      </c>
      <c r="Q23" s="132">
        <f t="shared" si="2"/>
        <v>0.752824462808804</v>
      </c>
      <c r="R23" s="188">
        <v>78427485.480000004</v>
      </c>
      <c r="S23" s="151" t="s">
        <v>182</v>
      </c>
      <c r="T23" s="146" t="s">
        <v>160</v>
      </c>
    </row>
    <row r="24" spans="1:20">
      <c r="A24" s="134">
        <v>22</v>
      </c>
      <c r="B24" s="50" t="s">
        <v>30</v>
      </c>
      <c r="C24" s="180">
        <v>53.030515000000001</v>
      </c>
      <c r="D24" s="136" t="s">
        <v>120</v>
      </c>
      <c r="E24" s="136" t="s">
        <v>190</v>
      </c>
      <c r="F24" s="137" t="s">
        <v>120</v>
      </c>
      <c r="G24" s="138">
        <v>811671</v>
      </c>
      <c r="H24" s="139">
        <f>Muertes!E25</f>
        <v>89.570583430734416</v>
      </c>
      <c r="I24" s="140">
        <f>Egresos!G25+Egresos!H25+Egresos!I25</f>
        <v>146.69233713344786</v>
      </c>
      <c r="J24" s="141">
        <f>Consultas!G25+Consultas!H25+Consultas!I25</f>
        <v>8400.3514346156971</v>
      </c>
      <c r="K24" s="139">
        <f t="shared" si="0"/>
        <v>11.035331240211173</v>
      </c>
      <c r="L24" s="140">
        <f t="shared" si="0"/>
        <v>18.072881393255134</v>
      </c>
      <c r="M24" s="140">
        <f t="shared" si="0"/>
        <v>1034.9453700595066</v>
      </c>
      <c r="N24" s="142">
        <f>'$ Egresos'!F25+'$ Egresos'!G25+'$ Consultas'!G25</f>
        <v>7552443.2902469467</v>
      </c>
      <c r="O24" s="143">
        <f>'$ Muertes'!O25+'$ Egresos'!H25+'$ Consultas'!H25</f>
        <v>58973657.940945953</v>
      </c>
      <c r="P24" s="143">
        <f t="shared" si="1"/>
        <v>66526101.231192902</v>
      </c>
      <c r="Q24" s="144">
        <f t="shared" si="2"/>
        <v>0.767850308792696</v>
      </c>
      <c r="R24" s="187">
        <v>86639414.569999993</v>
      </c>
      <c r="S24" s="138" t="s">
        <v>182</v>
      </c>
      <c r="T24" s="146" t="s">
        <v>161</v>
      </c>
    </row>
    <row r="25" spans="1:20">
      <c r="A25" s="147">
        <v>23</v>
      </c>
      <c r="B25" s="52" t="s">
        <v>31</v>
      </c>
      <c r="C25" s="112">
        <v>53.030515000000001</v>
      </c>
      <c r="D25" s="149" t="s">
        <v>120</v>
      </c>
      <c r="E25" s="149" t="s">
        <v>190</v>
      </c>
      <c r="F25" s="150" t="s">
        <v>120</v>
      </c>
      <c r="G25" s="151">
        <v>783342</v>
      </c>
      <c r="H25" s="152">
        <f>Muertes!E26</f>
        <v>69.42998671727986</v>
      </c>
      <c r="I25" s="153">
        <f>Egresos!G26+Egresos!H26+Egresos!I26</f>
        <v>300.2391174212828</v>
      </c>
      <c r="J25" s="154">
        <f>Consultas!G26+Consultas!H26+Consultas!I26</f>
        <v>12341.554928912739</v>
      </c>
      <c r="K25" s="152">
        <f t="shared" si="0"/>
        <v>8.8633044975604349</v>
      </c>
      <c r="L25" s="153">
        <f t="shared" si="0"/>
        <v>38.327973914494919</v>
      </c>
      <c r="M25" s="153">
        <f t="shared" si="0"/>
        <v>1575.500219433241</v>
      </c>
      <c r="N25" s="155">
        <f>'$ Egresos'!F26+'$ Egresos'!G26+'$ Consultas'!G26</f>
        <v>12964730.575885754</v>
      </c>
      <c r="O25" s="156">
        <f>'$ Muertes'!O26+'$ Egresos'!H26+'$ Consultas'!H26</f>
        <v>46815797.201948732</v>
      </c>
      <c r="P25" s="156">
        <f t="shared" si="1"/>
        <v>59780527.77783449</v>
      </c>
      <c r="Q25" s="132">
        <f>P25/R25</f>
        <v>0.77459826853157876</v>
      </c>
      <c r="R25" s="188">
        <v>77176170.159999996</v>
      </c>
      <c r="S25" s="151" t="s">
        <v>182</v>
      </c>
      <c r="T25" s="146" t="s">
        <v>162</v>
      </c>
    </row>
    <row r="26" spans="1:20">
      <c r="A26" s="134">
        <v>24</v>
      </c>
      <c r="B26" s="50" t="s">
        <v>32</v>
      </c>
      <c r="C26" s="180">
        <v>53.030515000000001</v>
      </c>
      <c r="D26" s="136" t="s">
        <v>120</v>
      </c>
      <c r="E26" s="136" t="s">
        <v>190</v>
      </c>
      <c r="F26" s="137" t="s">
        <v>163</v>
      </c>
      <c r="G26" s="138">
        <v>755425</v>
      </c>
      <c r="H26" s="139">
        <f>Muertes!E27</f>
        <v>63.136050244325318</v>
      </c>
      <c r="I26" s="140">
        <f>Egresos!G27+Egresos!H27+Egresos!I27</f>
        <v>168.26334816903685</v>
      </c>
      <c r="J26" s="141">
        <f>Consultas!G27+Consultas!H27+Consultas!I27</f>
        <v>13258.822501111572</v>
      </c>
      <c r="K26" s="139">
        <f t="shared" si="0"/>
        <v>8.3576861030976364</v>
      </c>
      <c r="L26" s="140">
        <f t="shared" si="0"/>
        <v>22.273997838175443</v>
      </c>
      <c r="M26" s="140">
        <f t="shared" si="0"/>
        <v>1755.1474337110333</v>
      </c>
      <c r="N26" s="142">
        <f>'$ Egresos'!F27+'$ Egresos'!G27+'$ Consultas'!G27</f>
        <v>10458391.45889719</v>
      </c>
      <c r="O26" s="143">
        <f>'$ Muertes'!O27+'$ Egresos'!H27+'$ Consultas'!H27</f>
        <v>42822734.042000055</v>
      </c>
      <c r="P26" s="143">
        <f t="shared" si="1"/>
        <v>53281125.500897244</v>
      </c>
      <c r="Q26" s="144">
        <f t="shared" si="2"/>
        <v>6.109059308404662</v>
      </c>
      <c r="R26" s="187">
        <v>8721657.9199999999</v>
      </c>
      <c r="S26" s="138" t="s">
        <v>182</v>
      </c>
      <c r="T26" s="146" t="s">
        <v>164</v>
      </c>
    </row>
    <row r="27" spans="1:20">
      <c r="A27" s="147">
        <v>25</v>
      </c>
      <c r="B27" s="53" t="s">
        <v>33</v>
      </c>
      <c r="C27" s="112">
        <v>53.030515000000001</v>
      </c>
      <c r="D27" s="149" t="s">
        <v>120</v>
      </c>
      <c r="E27" s="149" t="s">
        <v>190</v>
      </c>
      <c r="F27" s="150" t="s">
        <v>120</v>
      </c>
      <c r="G27" s="151">
        <v>727150</v>
      </c>
      <c r="H27" s="152">
        <f>Muertes!E28</f>
        <v>50.882542673541934</v>
      </c>
      <c r="I27" s="153">
        <f>Egresos!G28+Egresos!H28+Egresos!I28</f>
        <v>223.80227043306621</v>
      </c>
      <c r="J27" s="154">
        <f>Consultas!G28+Consultas!H28+Consultas!I28</f>
        <v>10871.680217691124</v>
      </c>
      <c r="K27" s="152">
        <f t="shared" si="0"/>
        <v>6.997530450875602</v>
      </c>
      <c r="L27" s="153">
        <f t="shared" si="0"/>
        <v>30.778005973054558</v>
      </c>
      <c r="M27" s="153">
        <f t="shared" si="0"/>
        <v>1495.1083294631267</v>
      </c>
      <c r="N27" s="155">
        <f>'$ Egresos'!F28+'$ Egresos'!G28+'$ Consultas'!G28</f>
        <v>10526654.870943267</v>
      </c>
      <c r="O27" s="156">
        <f>'$ Muertes'!O28+'$ Egresos'!H28+'$ Consultas'!H28</f>
        <v>34612727.972925723</v>
      </c>
      <c r="P27" s="156">
        <f t="shared" si="1"/>
        <v>45139382.843868986</v>
      </c>
      <c r="Q27" s="132">
        <f t="shared" si="2"/>
        <v>0.98650979682659123</v>
      </c>
      <c r="R27" s="188">
        <v>45756649.340000004</v>
      </c>
      <c r="S27" s="151" t="s">
        <v>182</v>
      </c>
      <c r="T27" s="146" t="s">
        <v>165</v>
      </c>
    </row>
    <row r="28" spans="1:20">
      <c r="A28" s="134">
        <v>26</v>
      </c>
      <c r="B28" s="50" t="s">
        <v>34</v>
      </c>
      <c r="C28" s="180">
        <v>53.030515000000001</v>
      </c>
      <c r="D28" s="136" t="s">
        <v>120</v>
      </c>
      <c r="E28" s="136" t="s">
        <v>190</v>
      </c>
      <c r="F28" s="137" t="s">
        <v>120</v>
      </c>
      <c r="G28" s="138">
        <v>684156</v>
      </c>
      <c r="H28" s="139">
        <f>Muertes!E29</f>
        <v>52.338015482912667</v>
      </c>
      <c r="I28" s="140">
        <f>Egresos!G29+Egresos!H29+Egresos!I29</f>
        <v>78.980103407375736</v>
      </c>
      <c r="J28" s="141">
        <f>Consultas!G29+Consultas!H29+Consultas!I29</f>
        <v>5089.261381189548</v>
      </c>
      <c r="K28" s="139">
        <f t="shared" si="0"/>
        <v>7.6500119099902166</v>
      </c>
      <c r="L28" s="140">
        <f t="shared" si="0"/>
        <v>11.544165863834525</v>
      </c>
      <c r="M28" s="140">
        <f t="shared" si="0"/>
        <v>743.87440601113599</v>
      </c>
      <c r="N28" s="142">
        <f>'$ Egresos'!F29+'$ Egresos'!G29+'$ Consultas'!G29</f>
        <v>4328567.8678888725</v>
      </c>
      <c r="O28" s="143">
        <f>'$ Muertes'!O29+'$ Egresos'!H29+'$ Consultas'!H29</f>
        <v>34483031.414639324</v>
      </c>
      <c r="P28" s="143">
        <f t="shared" si="1"/>
        <v>38811599.282528199</v>
      </c>
      <c r="Q28" s="144">
        <f t="shared" si="2"/>
        <v>0.87488299911149603</v>
      </c>
      <c r="R28" s="187">
        <v>44362045.350000001</v>
      </c>
      <c r="S28" s="138" t="s">
        <v>182</v>
      </c>
      <c r="T28" s="146" t="s">
        <v>166</v>
      </c>
    </row>
    <row r="29" spans="1:20">
      <c r="A29" s="147">
        <v>27</v>
      </c>
      <c r="B29" s="53" t="s">
        <v>35</v>
      </c>
      <c r="C29" s="112">
        <v>53.030515000000001</v>
      </c>
      <c r="D29" s="149" t="s">
        <v>120</v>
      </c>
      <c r="E29" s="149" t="s">
        <v>190</v>
      </c>
      <c r="F29" s="150" t="s">
        <v>120</v>
      </c>
      <c r="G29" s="151">
        <v>677379</v>
      </c>
      <c r="H29" s="152">
        <f>Muertes!E30</f>
        <v>33.18084634335726</v>
      </c>
      <c r="I29" s="153">
        <f>Egresos!G30+Egresos!H30+Egresos!I30</f>
        <v>133.81826460042569</v>
      </c>
      <c r="J29" s="154">
        <f>Consultas!G30+Consultas!H30+Consultas!I30</f>
        <v>10017.502330002411</v>
      </c>
      <c r="K29" s="152">
        <f t="shared" si="0"/>
        <v>4.8984167420834215</v>
      </c>
      <c r="L29" s="153">
        <f t="shared" si="0"/>
        <v>19.755301625888269</v>
      </c>
      <c r="M29" s="153">
        <f t="shared" si="0"/>
        <v>1478.8622514135236</v>
      </c>
      <c r="N29" s="155">
        <f>'$ Egresos'!F30+'$ Egresos'!G30+'$ Consultas'!G30</f>
        <v>8024225.6265415717</v>
      </c>
      <c r="O29" s="156">
        <f>'$ Muertes'!O30+'$ Egresos'!H30+'$ Consultas'!H30</f>
        <v>23040158.013191838</v>
      </c>
      <c r="P29" s="156">
        <f t="shared" si="1"/>
        <v>31064383.639733411</v>
      </c>
      <c r="Q29" s="132">
        <f t="shared" si="2"/>
        <v>1.7978357403778704</v>
      </c>
      <c r="R29" s="188">
        <v>17278766.32</v>
      </c>
      <c r="S29" s="151" t="s">
        <v>182</v>
      </c>
      <c r="T29" s="146" t="s">
        <v>167</v>
      </c>
    </row>
    <row r="30" spans="1:20">
      <c r="A30" s="134">
        <v>28</v>
      </c>
      <c r="B30" s="50" t="s">
        <v>36</v>
      </c>
      <c r="C30" s="180">
        <v>53.030515000000001</v>
      </c>
      <c r="D30" s="136" t="s">
        <v>120</v>
      </c>
      <c r="E30" s="136" t="s">
        <v>190</v>
      </c>
      <c r="F30" s="137" t="s">
        <v>120</v>
      </c>
      <c r="G30" s="138">
        <v>666535</v>
      </c>
      <c r="H30" s="139">
        <f>Muertes!E31</f>
        <v>63.431078516495063</v>
      </c>
      <c r="I30" s="140">
        <f>Egresos!G31+Egresos!H31+Egresos!I31</f>
        <v>120.46207999453311</v>
      </c>
      <c r="J30" s="141">
        <f>Consultas!G31+Consultas!H31+Consultas!I31</f>
        <v>6898.2731223261326</v>
      </c>
      <c r="K30" s="139">
        <f t="shared" si="0"/>
        <v>9.5165412943799002</v>
      </c>
      <c r="L30" s="140">
        <f t="shared" si="0"/>
        <v>18.072881393255134</v>
      </c>
      <c r="M30" s="140">
        <f t="shared" si="0"/>
        <v>1034.9453700595066</v>
      </c>
      <c r="N30" s="142">
        <f>'$ Egresos'!F31+'$ Egresos'!G31+'$ Consultas'!G31</f>
        <v>6201980.5912306216</v>
      </c>
      <c r="O30" s="143">
        <f>'$ Muertes'!O31+'$ Egresos'!H31+'$ Consultas'!H31</f>
        <v>41932168.024050057</v>
      </c>
      <c r="P30" s="143">
        <f t="shared" si="1"/>
        <v>48134148.61528068</v>
      </c>
      <c r="Q30" s="144">
        <f t="shared" si="2"/>
        <v>0.55556871955074061</v>
      </c>
      <c r="R30" s="187">
        <v>86639414.569999993</v>
      </c>
      <c r="S30" s="138" t="s">
        <v>182</v>
      </c>
      <c r="T30" s="146" t="s">
        <v>168</v>
      </c>
    </row>
    <row r="31" spans="1:20">
      <c r="A31" s="147">
        <v>29</v>
      </c>
      <c r="B31" s="53" t="s">
        <v>37</v>
      </c>
      <c r="C31" s="112">
        <v>53.030515000000001</v>
      </c>
      <c r="D31" s="149" t="s">
        <v>120</v>
      </c>
      <c r="E31" s="149" t="s">
        <v>190</v>
      </c>
      <c r="F31" s="150" t="s">
        <v>120</v>
      </c>
      <c r="G31" s="151">
        <v>607963</v>
      </c>
      <c r="H31" s="152">
        <f>Muertes!E32</f>
        <v>49.01403028313355</v>
      </c>
      <c r="I31" s="153">
        <f>Egresos!G32+Egresos!H32+Egresos!I32</f>
        <v>105.884182601174</v>
      </c>
      <c r="J31" s="154">
        <f>Consultas!G32+Consultas!H32+Consultas!I32</f>
        <v>8292.5377619356368</v>
      </c>
      <c r="K31" s="152">
        <f t="shared" si="0"/>
        <v>8.062008754337608</v>
      </c>
      <c r="L31" s="153">
        <f t="shared" si="0"/>
        <v>17.416221480776628</v>
      </c>
      <c r="M31" s="153">
        <f t="shared" si="0"/>
        <v>1363.9872429630811</v>
      </c>
      <c r="N31" s="155">
        <f>'$ Egresos'!F32+'$ Egresos'!G32+'$ Consultas'!G32</f>
        <v>6555714.8714470845</v>
      </c>
      <c r="O31" s="156">
        <f>'$ Muertes'!O32+'$ Egresos'!H32+'$ Consultas'!H32</f>
        <v>32896747.232460275</v>
      </c>
      <c r="P31" s="156">
        <f t="shared" si="1"/>
        <v>39452462.103907362</v>
      </c>
      <c r="Q31" s="132">
        <f t="shared" si="2"/>
        <v>3.3412335211093578</v>
      </c>
      <c r="R31" s="188">
        <v>11807753.59</v>
      </c>
      <c r="S31" s="151" t="s">
        <v>182</v>
      </c>
      <c r="T31" s="146" t="s">
        <v>169</v>
      </c>
    </row>
    <row r="32" spans="1:20">
      <c r="A32" s="134">
        <v>30</v>
      </c>
      <c r="B32" s="50" t="s">
        <v>38</v>
      </c>
      <c r="C32" s="111">
        <v>48.392969999999998</v>
      </c>
      <c r="D32" s="136" t="s">
        <v>119</v>
      </c>
      <c r="E32" s="136" t="s">
        <v>186</v>
      </c>
      <c r="F32" s="137" t="s">
        <v>170</v>
      </c>
      <c r="G32" s="138">
        <v>602045</v>
      </c>
      <c r="H32" s="139">
        <f>Muertes!E33</f>
        <v>44.087208250620073</v>
      </c>
      <c r="I32" s="140">
        <f>Egresos!G33+Egresos!H33+Egresos!I33</f>
        <v>123.61868445978517</v>
      </c>
      <c r="J32" s="141">
        <f>Consultas!G33+Consultas!H33+Consultas!I33</f>
        <v>7813.401080354849</v>
      </c>
      <c r="K32" s="139">
        <f t="shared" si="0"/>
        <v>7.3229091264972004</v>
      </c>
      <c r="L32" s="140">
        <f t="shared" si="0"/>
        <v>20.533130324109521</v>
      </c>
      <c r="M32" s="140">
        <f t="shared" si="0"/>
        <v>1297.8101438189585</v>
      </c>
      <c r="N32" s="142">
        <f>'$ Egresos'!F33+'$ Egresos'!G33+'$ Consultas'!G33</f>
        <v>6699403.676600826</v>
      </c>
      <c r="O32" s="143">
        <f>'$ Muertes'!O33+'$ Egresos'!H33+'$ Consultas'!H33</f>
        <v>29670091.062922698</v>
      </c>
      <c r="P32" s="143">
        <f t="shared" si="1"/>
        <v>36369494.739523523</v>
      </c>
      <c r="Q32" s="144">
        <f t="shared" si="2"/>
        <v>0.62447663547787546</v>
      </c>
      <c r="R32" s="187">
        <v>58239960.75</v>
      </c>
      <c r="S32" s="138" t="s">
        <v>182</v>
      </c>
      <c r="T32" s="146" t="s">
        <v>171</v>
      </c>
    </row>
    <row r="33" spans="1:21">
      <c r="A33" s="147">
        <v>31</v>
      </c>
      <c r="B33" s="53" t="s">
        <v>39</v>
      </c>
      <c r="C33" s="112">
        <v>53.030515000000001</v>
      </c>
      <c r="D33" s="149" t="s">
        <v>120</v>
      </c>
      <c r="E33" s="149" t="s">
        <v>190</v>
      </c>
      <c r="F33" s="150" t="s">
        <v>172</v>
      </c>
      <c r="G33" s="151">
        <v>582267</v>
      </c>
      <c r="H33" s="152">
        <f>Muertes!E34</f>
        <v>44.588606200587385</v>
      </c>
      <c r="I33" s="153">
        <f>Egresos!G34+Egresos!H34+Egresos!I34</f>
        <v>243.02377547822263</v>
      </c>
      <c r="J33" s="154">
        <f>Consultas!G34+Consultas!H34+Consultas!I34</f>
        <v>11898.229438190967</v>
      </c>
      <c r="K33" s="152">
        <f t="shared" si="0"/>
        <v>7.6577594472273693</v>
      </c>
      <c r="L33" s="153">
        <f t="shared" si="0"/>
        <v>41.737514830519785</v>
      </c>
      <c r="M33" s="153">
        <f t="shared" si="0"/>
        <v>2043.4318685742053</v>
      </c>
      <c r="N33" s="155">
        <f>'$ Egresos'!F34+'$ Egresos'!G34+'$ Consultas'!G34</f>
        <v>11396861.753693208</v>
      </c>
      <c r="O33" s="156">
        <f>'$ Muertes'!O34+'$ Egresos'!H34+'$ Consultas'!H34</f>
        <v>30754504.277223364</v>
      </c>
      <c r="P33" s="156">
        <f t="shared" si="1"/>
        <v>42151366.030916572</v>
      </c>
      <c r="Q33" s="132">
        <f t="shared" si="2"/>
        <v>1.5876129554640019</v>
      </c>
      <c r="R33" s="188">
        <v>26550152.469999999</v>
      </c>
      <c r="S33" s="151" t="s">
        <v>182</v>
      </c>
      <c r="T33" s="146" t="s">
        <v>173</v>
      </c>
    </row>
    <row r="34" spans="1:21">
      <c r="A34" s="134">
        <v>32</v>
      </c>
      <c r="B34" s="50" t="s">
        <v>40</v>
      </c>
      <c r="C34" s="111">
        <v>48.009590000000003</v>
      </c>
      <c r="D34" s="136" t="s">
        <v>119</v>
      </c>
      <c r="E34" s="136" t="s">
        <v>186</v>
      </c>
      <c r="F34" s="137" t="s">
        <v>170</v>
      </c>
      <c r="G34" s="138">
        <v>529440</v>
      </c>
      <c r="H34" s="139">
        <f>Muertes!E35</f>
        <v>38.452341551467555</v>
      </c>
      <c r="I34" s="140">
        <f>Egresos!G35+Egresos!H35+Egresos!I35</f>
        <v>107.28439727165647</v>
      </c>
      <c r="J34" s="141">
        <f>Consultas!G35+Consultas!H35+Consultas!I35</f>
        <v>6780.5742677490271</v>
      </c>
      <c r="K34" s="139">
        <f t="shared" si="0"/>
        <v>7.2628327197543729</v>
      </c>
      <c r="L34" s="140">
        <f t="shared" si="0"/>
        <v>20.263749862431336</v>
      </c>
      <c r="M34" s="140">
        <f t="shared" si="0"/>
        <v>1280.7068350991665</v>
      </c>
      <c r="N34" s="142">
        <f>'$ Egresos'!F35+'$ Egresos'!G35+'$ Consultas'!G35</f>
        <v>5813960.5472987611</v>
      </c>
      <c r="O34" s="143">
        <f>'$ Muertes'!O35+'$ Egresos'!H35+'$ Consultas'!H35</f>
        <v>25871877.124200448</v>
      </c>
      <c r="P34" s="143">
        <f t="shared" si="1"/>
        <v>31685837.671499208</v>
      </c>
      <c r="Q34" s="144">
        <f t="shared" si="2"/>
        <v>0.54405664535924692</v>
      </c>
      <c r="R34" s="187">
        <v>58239960.75</v>
      </c>
      <c r="S34" s="138" t="s">
        <v>182</v>
      </c>
      <c r="T34" s="146" t="s">
        <v>174</v>
      </c>
    </row>
    <row r="35" spans="1:21">
      <c r="A35" s="147">
        <v>33</v>
      </c>
      <c r="B35" s="53" t="s">
        <v>41</v>
      </c>
      <c r="C35" s="112">
        <v>53.030515000000001</v>
      </c>
      <c r="D35" s="149" t="s">
        <v>120</v>
      </c>
      <c r="E35" s="149" t="s">
        <v>190</v>
      </c>
      <c r="F35" s="150" t="s">
        <v>120</v>
      </c>
      <c r="G35" s="151">
        <v>513518</v>
      </c>
      <c r="H35" s="152">
        <f>Muertes!E36</f>
        <v>61.798588743822478</v>
      </c>
      <c r="I35" s="153">
        <f>Egresos!G36+Egresos!H36+Egresos!I36</f>
        <v>92.807499073015919</v>
      </c>
      <c r="J35" s="154">
        <f>Consultas!G36+Consultas!H36+Consultas!I36</f>
        <v>5314.6307654221782</v>
      </c>
      <c r="K35" s="152">
        <f t="shared" si="0"/>
        <v>12.034356876257984</v>
      </c>
      <c r="L35" s="153">
        <f t="shared" si="0"/>
        <v>18.072881393255138</v>
      </c>
      <c r="M35" s="153">
        <f t="shared" si="0"/>
        <v>1034.9453700595068</v>
      </c>
      <c r="N35" s="155">
        <f>'$ Egresos'!F36+'$ Egresos'!G36+'$ Consultas'!G36</f>
        <v>4778186.6957437592</v>
      </c>
      <c r="O35" s="156">
        <f>'$ Muertes'!O36+'$ Egresos'!H36+'$ Consultas'!H36</f>
        <v>40602877.247990191</v>
      </c>
      <c r="P35" s="156">
        <f t="shared" si="1"/>
        <v>45381063.943733953</v>
      </c>
      <c r="Q35" s="132">
        <f t="shared" si="2"/>
        <v>0.52379236596836065</v>
      </c>
      <c r="R35" s="188">
        <v>86639414.569999993</v>
      </c>
      <c r="S35" s="151" t="s">
        <v>182</v>
      </c>
      <c r="T35" s="146" t="s">
        <v>175</v>
      </c>
    </row>
    <row r="36" spans="1:21">
      <c r="A36" s="134">
        <v>34</v>
      </c>
      <c r="B36" s="50" t="s">
        <v>42</v>
      </c>
      <c r="C36" s="180">
        <v>53.030515000000001</v>
      </c>
      <c r="D36" s="136" t="s">
        <v>120</v>
      </c>
      <c r="E36" s="136" t="s">
        <v>190</v>
      </c>
      <c r="F36" s="137" t="s">
        <v>120</v>
      </c>
      <c r="G36" s="138">
        <v>512196</v>
      </c>
      <c r="H36" s="139">
        <f>Muertes!E37</f>
        <v>40.300861978387097</v>
      </c>
      <c r="I36" s="140">
        <f>Egresos!G37+Egresos!H37+Egresos!I37</f>
        <v>91.750008975137376</v>
      </c>
      <c r="J36" s="141">
        <f>Consultas!G37+Consultas!H37+Consultas!I37</f>
        <v>9501.9593232080933</v>
      </c>
      <c r="K36" s="139">
        <f t="shared" si="0"/>
        <v>7.8682500406850311</v>
      </c>
      <c r="L36" s="140">
        <f t="shared" si="0"/>
        <v>17.913066282270339</v>
      </c>
      <c r="M36" s="140">
        <f t="shared" si="0"/>
        <v>1855.1412590508505</v>
      </c>
      <c r="N36" s="142">
        <f>'$ Egresos'!F37+'$ Egresos'!G37+'$ Consultas'!G37</f>
        <v>6847054.0057808533</v>
      </c>
      <c r="O36" s="143">
        <f>'$ Muertes'!O37+'$ Egresos'!H37+'$ Consultas'!H37</f>
        <v>27492410.717908345</v>
      </c>
      <c r="P36" s="143">
        <f t="shared" si="1"/>
        <v>34339464.723689198</v>
      </c>
      <c r="Q36" s="144">
        <f t="shared" si="2"/>
        <v>3.8534802159650559</v>
      </c>
      <c r="R36" s="187">
        <v>8911286.1099999994</v>
      </c>
      <c r="S36" s="138" t="s">
        <v>182</v>
      </c>
      <c r="T36" s="146" t="s">
        <v>176</v>
      </c>
    </row>
    <row r="37" spans="1:21" s="172" customFormat="1">
      <c r="A37" s="157"/>
      <c r="B37" s="157" t="s">
        <v>177</v>
      </c>
      <c r="C37" s="158">
        <f>AVERAGE(C3,C4,C5,C6,C7,C8,C9,C15,C17,C21,C32,C34)</f>
        <v>59.548402500000002</v>
      </c>
      <c r="D37" s="158"/>
      <c r="E37" s="158" t="s">
        <v>189</v>
      </c>
      <c r="F37" s="159"/>
      <c r="G37" s="160"/>
      <c r="H37" s="161">
        <f>SUM(H3:H36)</f>
        <v>5065.256657029111</v>
      </c>
      <c r="I37" s="162">
        <f>SUM(I3:I36)</f>
        <v>14001.855583322973</v>
      </c>
      <c r="J37" s="163">
        <f>SUM(J3:J36)</f>
        <v>818679.465168986</v>
      </c>
      <c r="K37" s="164">
        <f>AVERAGE(K3:K36)</f>
        <v>8.9044872728857367</v>
      </c>
      <c r="L37" s="165">
        <f>AVERAGE(L3:L36)</f>
        <v>25.148562001534074</v>
      </c>
      <c r="M37" s="165">
        <f>AVERAGE(M3:M36)</f>
        <v>1531.1720415729744</v>
      </c>
      <c r="N37" s="166">
        <f>SUM(N3:N36)</f>
        <v>727894013.80702949</v>
      </c>
      <c r="O37" s="167">
        <f>SUM(O3:O36)</f>
        <v>3395822972.7763791</v>
      </c>
      <c r="P37" s="167">
        <f>SUM(P3:P36)</f>
        <v>4123716986.5834093</v>
      </c>
      <c r="Q37" s="168"/>
      <c r="R37" s="169"/>
      <c r="S37" s="170"/>
      <c r="T37" s="171"/>
    </row>
    <row r="38" spans="1:21">
      <c r="A38" s="173"/>
      <c r="C38" s="191" t="s">
        <v>192</v>
      </c>
      <c r="K38" s="208" t="s">
        <v>178</v>
      </c>
      <c r="L38" s="209"/>
      <c r="M38" s="210"/>
      <c r="Q38" s="176"/>
      <c r="S38" s="138"/>
    </row>
    <row r="39" spans="1:21">
      <c r="B39" s="177"/>
      <c r="P39" s="181"/>
      <c r="Q39" s="182"/>
      <c r="R39" s="183"/>
      <c r="S39" s="184"/>
      <c r="T39" s="183"/>
      <c r="U39" s="185"/>
    </row>
    <row r="40" spans="1:21">
      <c r="B40" s="177"/>
      <c r="P40" s="186"/>
      <c r="Q40" s="182"/>
      <c r="R40" s="183"/>
      <c r="S40" s="184"/>
      <c r="T40" s="183"/>
      <c r="U40" s="183"/>
    </row>
    <row r="41" spans="1:21">
      <c r="B41" s="177"/>
      <c r="F41" s="178"/>
    </row>
    <row r="42" spans="1:21">
      <c r="F42" s="178"/>
    </row>
  </sheetData>
  <autoFilter ref="A2:T2"/>
  <mergeCells count="12">
    <mergeCell ref="G1:G2"/>
    <mergeCell ref="A1:A2"/>
    <mergeCell ref="B1:B2"/>
    <mergeCell ref="C1:C2"/>
    <mergeCell ref="D1:D2"/>
    <mergeCell ref="F1:F2"/>
    <mergeCell ref="E1:E2"/>
    <mergeCell ref="H1:J1"/>
    <mergeCell ref="K1:M1"/>
    <mergeCell ref="N1:P1"/>
    <mergeCell ref="Q1:T1"/>
    <mergeCell ref="K38:M38"/>
  </mergeCells>
  <hyperlinks>
    <hyperlink ref="T4" r:id="rId1"/>
    <hyperlink ref="T5:T10" r:id="rId2" display="http://compras.imss.gob.mx/?P=imsscomprotipoproddet&amp;tip=1&amp;sub=010&amp;pr=2010"/>
    <hyperlink ref="T11" r:id="rId3" display="http://compras.imss.gob.mx/?P=imsscomprotipoproddet&amp;tip=1&amp;sub=010&amp;pr=2010"/>
    <hyperlink ref="T18" r:id="rId4" display="http://compras.imss.gob.mx/?P=imsscomprotipoproddet&amp;tip=1&amp;sub=010&amp;pr=2010"/>
    <hyperlink ref="T25" r:id="rId5" display="http://compras.imss.gob.mx/?P=imsscomprotipoproddet&amp;tip=1&amp;sub=010&amp;pr=2010"/>
    <hyperlink ref="T32" r:id="rId6" display="http://compras.imss.gob.mx/?P=imsscomprotipoproddet&amp;tip=1&amp;sub=010&amp;pr=2010"/>
    <hyperlink ref="T12:T17" r:id="rId7" display="http://compras.imss.gob.mx/?P=imsscomprotipoproddet&amp;tip=1&amp;sub=010&amp;pr=2010"/>
    <hyperlink ref="T19:T24" r:id="rId8" display="http://compras.imss.gob.mx/?P=imsscomprotipoproddet&amp;tip=1&amp;sub=010&amp;pr=2010"/>
    <hyperlink ref="T26:T31" r:id="rId9" display="http://compras.imss.gob.mx/?P=imsscomprotipoproddet&amp;tip=1&amp;sub=010&amp;pr=2010"/>
    <hyperlink ref="T33:T36" r:id="rId10" display="http://compras.imss.gob.mx/?P=imsscomprotipoproddet&amp;tip=1&amp;sub=010&amp;pr=2010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Supuestos</vt:lpstr>
      <vt:lpstr>Costos anuales</vt:lpstr>
      <vt:lpstr>Muertes</vt:lpstr>
      <vt:lpstr>$ Muertes</vt:lpstr>
      <vt:lpstr>Egresos</vt:lpstr>
      <vt:lpstr>$ Egresos</vt:lpstr>
      <vt:lpstr>Consultas</vt:lpstr>
      <vt:lpstr>$ Consultas</vt:lpstr>
      <vt:lpstr>Resumen Escenario 1</vt:lpstr>
      <vt:lpstr>Resumen Escenario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F Masse</dc:creator>
  <cp:lastModifiedBy>Ana F Masse</cp:lastModifiedBy>
  <cp:lastPrinted>2013-08-14T23:12:50Z</cp:lastPrinted>
  <dcterms:created xsi:type="dcterms:W3CDTF">2013-08-08T23:09:28Z</dcterms:created>
  <dcterms:modified xsi:type="dcterms:W3CDTF">2013-09-24T02:28:33Z</dcterms:modified>
</cp:coreProperties>
</file>