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CO\Desktop\Documentos\Proyectos\2016\Informe legislativo\"/>
    </mc:Choice>
  </mc:AlternateContent>
  <bookViews>
    <workbookView xWindow="0" yWindow="0" windowWidth="20490" windowHeight="7755" activeTab="1"/>
  </bookViews>
  <sheets>
    <sheet name="Estructura" sheetId="4" r:id="rId1"/>
    <sheet name="Finanzas" sheetId="5" r:id="rId2"/>
    <sheet name="Función" sheetId="6" r:id="rId3"/>
    <sheet name="Transparencia Legislativa" sheetId="7" state="hidden"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37" i="5" l="1"/>
  <c r="T36" i="5" l="1"/>
  <c r="S36" i="5"/>
  <c r="R36" i="5"/>
  <c r="Q36" i="5"/>
  <c r="P36" i="5"/>
  <c r="AT33" i="5" l="1"/>
  <c r="AO33" i="5"/>
  <c r="AJ35" i="5" l="1"/>
  <c r="AJ34" i="5"/>
  <c r="AJ33" i="5"/>
  <c r="AJ32" i="5"/>
  <c r="AJ31" i="5"/>
  <c r="AJ30" i="5"/>
  <c r="AJ29" i="5"/>
  <c r="AJ28" i="5"/>
  <c r="AJ27" i="5"/>
  <c r="AJ26" i="5"/>
  <c r="AJ25" i="5"/>
  <c r="AJ24" i="5"/>
  <c r="AJ23" i="5"/>
  <c r="AJ21" i="5"/>
  <c r="AJ20" i="5"/>
  <c r="AJ18" i="5"/>
  <c r="AJ16" i="5"/>
  <c r="AJ15" i="5"/>
  <c r="AJ14" i="5"/>
  <c r="AJ13" i="5"/>
  <c r="AJ12" i="5"/>
  <c r="AJ11" i="5"/>
  <c r="AJ10" i="5"/>
  <c r="AJ9" i="5"/>
  <c r="AJ8" i="5"/>
  <c r="AJ7" i="5"/>
  <c r="AJ5" i="5"/>
  <c r="AJ4" i="5"/>
  <c r="AT6" i="5" l="1"/>
  <c r="AO6" i="5"/>
  <c r="N4" i="5"/>
  <c r="J19" i="5" l="1"/>
  <c r="AQ36" i="5" l="1"/>
  <c r="Z26" i="5"/>
  <c r="O36" i="5"/>
  <c r="AD36" i="4" l="1"/>
  <c r="N35" i="5" l="1"/>
  <c r="N34" i="5"/>
  <c r="N33" i="5"/>
  <c r="N32" i="5"/>
  <c r="N31" i="5"/>
  <c r="N30" i="5"/>
  <c r="N29" i="5"/>
  <c r="N28" i="5"/>
  <c r="N27" i="5"/>
  <c r="N26" i="5"/>
  <c r="N25" i="5"/>
  <c r="N24" i="5"/>
  <c r="N23" i="5"/>
  <c r="N22" i="5"/>
  <c r="N21" i="5"/>
  <c r="N20" i="5"/>
  <c r="N17" i="5"/>
  <c r="N16" i="5"/>
  <c r="N15" i="5"/>
  <c r="N14" i="5"/>
  <c r="N13" i="5"/>
  <c r="N12" i="5"/>
  <c r="N11" i="5"/>
  <c r="N10" i="5"/>
  <c r="N9" i="5"/>
  <c r="N8" i="5"/>
  <c r="N7" i="5"/>
  <c r="N6" i="5"/>
  <c r="N5" i="5"/>
  <c r="L19" i="5"/>
  <c r="L35" i="5"/>
  <c r="L34" i="5"/>
  <c r="L33" i="5"/>
  <c r="L32" i="5"/>
  <c r="L31" i="5"/>
  <c r="L30" i="5"/>
  <c r="L29" i="5"/>
  <c r="L28" i="5"/>
  <c r="L27" i="5"/>
  <c r="L26" i="5"/>
  <c r="L25" i="5"/>
  <c r="L24" i="5"/>
  <c r="L23" i="5"/>
  <c r="L22" i="5"/>
  <c r="L21" i="5"/>
  <c r="L20" i="5"/>
  <c r="L18" i="5"/>
  <c r="L17" i="5"/>
  <c r="L16" i="5"/>
  <c r="L15" i="5"/>
  <c r="L14" i="5"/>
  <c r="L13" i="5"/>
  <c r="L12" i="5"/>
  <c r="L11" i="5"/>
  <c r="L10" i="5"/>
  <c r="L9" i="5"/>
  <c r="L8" i="5"/>
  <c r="L7" i="5"/>
  <c r="L6" i="5"/>
  <c r="L5" i="5"/>
  <c r="L4" i="5"/>
  <c r="Z35" i="5"/>
  <c r="Z34" i="5"/>
  <c r="Z33" i="5"/>
  <c r="Z32" i="5"/>
  <c r="Z31" i="5"/>
  <c r="Z30" i="5"/>
  <c r="Z29" i="5"/>
  <c r="Z28" i="5"/>
  <c r="Z27" i="5"/>
  <c r="Z25" i="5"/>
  <c r="Z24" i="5"/>
  <c r="Z23" i="5"/>
  <c r="Z22" i="5"/>
  <c r="Z21" i="5"/>
  <c r="Z20" i="5"/>
  <c r="Z19" i="5"/>
  <c r="Z18" i="5"/>
  <c r="Z17" i="5"/>
  <c r="Z16" i="5"/>
  <c r="Z15" i="5"/>
  <c r="Z14" i="5"/>
  <c r="Z13" i="5"/>
  <c r="Z12" i="5"/>
  <c r="Z11" i="5"/>
  <c r="Z10" i="5"/>
  <c r="Z9" i="5"/>
  <c r="Z8" i="5"/>
  <c r="Z7" i="5"/>
  <c r="Z6" i="5"/>
  <c r="Z5" i="5"/>
  <c r="Z4" i="5"/>
  <c r="Z36" i="5" s="1"/>
  <c r="W35" i="5"/>
  <c r="W34" i="5"/>
  <c r="W33" i="5"/>
  <c r="W32" i="5"/>
  <c r="W31" i="5"/>
  <c r="W30" i="5"/>
  <c r="W29" i="5"/>
  <c r="W28" i="5"/>
  <c r="W27" i="5"/>
  <c r="W26" i="5"/>
  <c r="W25" i="5"/>
  <c r="W24" i="5"/>
  <c r="W23" i="5"/>
  <c r="W22" i="5"/>
  <c r="W21" i="5"/>
  <c r="W19" i="5"/>
  <c r="W18" i="5"/>
  <c r="W17" i="5"/>
  <c r="W16" i="5"/>
  <c r="W15" i="5"/>
  <c r="W14" i="5"/>
  <c r="W13" i="5"/>
  <c r="W12" i="5"/>
  <c r="W11" i="5"/>
  <c r="W10" i="5"/>
  <c r="W9" i="5"/>
  <c r="W8" i="5"/>
  <c r="W7" i="5"/>
  <c r="W6" i="5"/>
  <c r="W5" i="5"/>
  <c r="W4" i="5"/>
  <c r="N36" i="5" l="1"/>
  <c r="T36" i="6" l="1"/>
  <c r="U35" i="6"/>
  <c r="U34" i="6"/>
  <c r="U33" i="6"/>
  <c r="U32" i="6"/>
  <c r="U31" i="6"/>
  <c r="U30" i="6"/>
  <c r="U29" i="6"/>
  <c r="U28" i="6"/>
  <c r="U27" i="6"/>
  <c r="U26" i="6"/>
  <c r="U25" i="6"/>
  <c r="U24" i="6"/>
  <c r="U23" i="6"/>
  <c r="U22" i="6"/>
  <c r="U21" i="6"/>
  <c r="U20" i="6"/>
  <c r="U18" i="6"/>
  <c r="U17" i="6"/>
  <c r="U16" i="6"/>
  <c r="U15" i="6"/>
  <c r="U14" i="6"/>
  <c r="U13" i="6"/>
  <c r="U12" i="6"/>
  <c r="U11" i="6"/>
  <c r="U10" i="6"/>
  <c r="U9" i="6"/>
  <c r="U8" i="6"/>
  <c r="U7" i="6"/>
  <c r="U6" i="6"/>
  <c r="U5" i="6"/>
  <c r="U4" i="6"/>
  <c r="U36" i="6" l="1"/>
  <c r="AT26" i="5"/>
  <c r="K19" i="5" l="1"/>
  <c r="K35" i="5"/>
  <c r="K34" i="5"/>
  <c r="K33" i="5"/>
  <c r="K32" i="5"/>
  <c r="K31" i="5"/>
  <c r="K30" i="5"/>
  <c r="K29" i="5"/>
  <c r="K28" i="5"/>
  <c r="K27" i="5"/>
  <c r="K26" i="5"/>
  <c r="K25" i="5"/>
  <c r="K24" i="5"/>
  <c r="K23" i="5"/>
  <c r="K22" i="5"/>
  <c r="K21" i="5"/>
  <c r="K20" i="5"/>
  <c r="K18" i="5"/>
  <c r="K17" i="5"/>
  <c r="K16" i="5"/>
  <c r="K15" i="5"/>
  <c r="K14" i="5"/>
  <c r="K13" i="5"/>
  <c r="K12" i="5"/>
  <c r="K11" i="5"/>
  <c r="K10" i="5"/>
  <c r="K9" i="5"/>
  <c r="K8" i="5"/>
  <c r="K7" i="5"/>
  <c r="K6" i="5"/>
  <c r="K5" i="5"/>
  <c r="K4" i="5"/>
  <c r="J35" i="5"/>
  <c r="J34" i="5"/>
  <c r="J33" i="5"/>
  <c r="J32" i="5"/>
  <c r="J31" i="5"/>
  <c r="J30" i="5"/>
  <c r="J29" i="5"/>
  <c r="J28" i="5"/>
  <c r="J27" i="5"/>
  <c r="J26" i="5"/>
  <c r="J25" i="5"/>
  <c r="J24" i="5"/>
  <c r="J23" i="5"/>
  <c r="J22" i="5"/>
  <c r="J21" i="5"/>
  <c r="J20" i="5"/>
  <c r="J18" i="5"/>
  <c r="J17" i="5"/>
  <c r="J16" i="5"/>
  <c r="J15" i="5"/>
  <c r="J14" i="5"/>
  <c r="J13" i="5"/>
  <c r="J12" i="5"/>
  <c r="J11" i="5"/>
  <c r="J10" i="5"/>
  <c r="J9" i="5"/>
  <c r="J8" i="5"/>
  <c r="J7" i="5"/>
  <c r="J6" i="5"/>
  <c r="J5" i="5"/>
  <c r="J4" i="5"/>
  <c r="J36" i="5" l="1"/>
  <c r="AO35" i="5"/>
  <c r="AO34" i="5"/>
  <c r="AO32" i="5"/>
  <c r="AO31" i="5"/>
  <c r="AO30" i="5"/>
  <c r="AO29" i="5"/>
  <c r="AO28" i="5"/>
  <c r="AO27" i="5"/>
  <c r="AO25" i="5"/>
  <c r="AO24" i="5"/>
  <c r="AO22" i="5"/>
  <c r="AO21" i="5"/>
  <c r="AO20" i="5"/>
  <c r="AO18" i="5"/>
  <c r="AO17" i="5"/>
  <c r="AO15" i="5"/>
  <c r="AO14" i="5"/>
  <c r="AO12" i="5"/>
  <c r="AO11" i="5"/>
  <c r="AO10" i="5"/>
  <c r="AO9" i="5"/>
  <c r="AO7" i="5"/>
  <c r="AO5" i="5"/>
  <c r="AO4" i="5"/>
  <c r="I37" i="5"/>
  <c r="H37" i="5"/>
  <c r="AT35" i="5" l="1"/>
  <c r="AT34" i="5"/>
  <c r="AT32" i="5"/>
  <c r="AT31" i="5"/>
  <c r="AT30" i="5"/>
  <c r="AT29" i="5"/>
  <c r="AT28" i="5"/>
  <c r="AT27" i="5"/>
  <c r="AT25" i="5"/>
  <c r="AT24" i="5"/>
  <c r="AT23" i="5"/>
  <c r="AT22" i="5"/>
  <c r="AT21" i="5"/>
  <c r="AT20" i="5"/>
  <c r="AT18" i="5"/>
  <c r="AT17" i="5"/>
  <c r="AT16" i="5"/>
  <c r="AT15" i="5"/>
  <c r="AT14" i="5"/>
  <c r="AT12" i="5"/>
  <c r="AT11" i="5"/>
  <c r="AT8" i="5"/>
  <c r="AT7" i="5"/>
  <c r="AT5" i="5"/>
  <c r="AT4" i="5"/>
  <c r="BH31" i="4" l="1"/>
  <c r="BH30" i="4"/>
  <c r="BH28" i="4"/>
  <c r="BH26" i="4"/>
  <c r="BH22" i="4"/>
  <c r="BH17" i="4"/>
  <c r="BF33" i="4"/>
  <c r="BF32" i="4"/>
  <c r="BF28" i="4"/>
  <c r="BF27" i="4"/>
  <c r="BF24" i="4"/>
  <c r="BF23" i="4"/>
  <c r="BF20" i="4"/>
  <c r="BF13" i="4"/>
  <c r="BF12" i="4"/>
  <c r="BF10" i="4"/>
  <c r="BF8" i="4"/>
  <c r="BF6" i="4"/>
  <c r="BF5" i="4"/>
  <c r="BD20" i="4" l="1"/>
  <c r="BD18" i="4"/>
  <c r="BD12" i="4"/>
  <c r="BD5" i="4"/>
  <c r="BB35" i="4"/>
  <c r="BB33" i="4"/>
  <c r="BB32" i="4"/>
  <c r="BB31" i="4"/>
  <c r="BB30" i="4"/>
  <c r="BB28" i="4"/>
  <c r="BB27" i="4"/>
  <c r="BB26" i="4"/>
  <c r="BB24" i="4"/>
  <c r="BB23" i="4"/>
  <c r="BB22" i="4"/>
  <c r="BB21" i="4"/>
  <c r="BB20" i="4"/>
  <c r="BB19" i="4"/>
  <c r="BB18" i="4"/>
  <c r="BB15" i="4"/>
  <c r="BB13" i="4"/>
  <c r="BB12" i="4"/>
  <c r="BB11" i="4"/>
  <c r="BB9" i="4"/>
  <c r="BB6" i="4"/>
  <c r="BB5" i="4"/>
  <c r="BB4" i="4"/>
  <c r="AZ35" i="4"/>
  <c r="AZ34" i="4"/>
  <c r="AZ33" i="4"/>
  <c r="AZ32" i="4"/>
  <c r="AZ31" i="4"/>
  <c r="AZ29" i="4"/>
  <c r="AZ28" i="4"/>
  <c r="AZ27" i="4"/>
  <c r="AZ26" i="4"/>
  <c r="AZ25" i="4"/>
  <c r="AZ24" i="4"/>
  <c r="AZ23" i="4"/>
  <c r="AZ22" i="4"/>
  <c r="AZ20" i="4"/>
  <c r="AZ18" i="4"/>
  <c r="AZ17" i="4"/>
  <c r="AZ14" i="4"/>
  <c r="AZ13" i="4"/>
  <c r="AZ12" i="4"/>
  <c r="AZ11" i="4"/>
  <c r="AZ10" i="4"/>
  <c r="AZ9" i="4"/>
  <c r="AZ7" i="4"/>
  <c r="AZ5" i="4"/>
  <c r="AZ4" i="4"/>
  <c r="AX35" i="4"/>
  <c r="AX33" i="4"/>
  <c r="AX32" i="4"/>
  <c r="AX30" i="4"/>
  <c r="AX29" i="4"/>
  <c r="AX28" i="4"/>
  <c r="AX27" i="4"/>
  <c r="AX26" i="4"/>
  <c r="AX24" i="4"/>
  <c r="AX23" i="4"/>
  <c r="AX22" i="4"/>
  <c r="AX20" i="4"/>
  <c r="AX19" i="4"/>
  <c r="AX18" i="4"/>
  <c r="AX17" i="4"/>
  <c r="AX15" i="4"/>
  <c r="AX14" i="4"/>
  <c r="AX13" i="4"/>
  <c r="AX12" i="4"/>
  <c r="AX11" i="4"/>
  <c r="AX9" i="4"/>
  <c r="AX5" i="4"/>
  <c r="AX4" i="4"/>
  <c r="AV34" i="4"/>
  <c r="AV32" i="4"/>
  <c r="AV30" i="4"/>
  <c r="AV29" i="4"/>
  <c r="AV27" i="4"/>
  <c r="AV25" i="4"/>
  <c r="AV20" i="4"/>
  <c r="AV19" i="4"/>
  <c r="AV18" i="4"/>
  <c r="AV16" i="4"/>
  <c r="AV15" i="4"/>
  <c r="AV14" i="4"/>
  <c r="AV12" i="4"/>
  <c r="AV8" i="4"/>
  <c r="AV7" i="4"/>
  <c r="AV6" i="4"/>
  <c r="AT35" i="4"/>
  <c r="AT34" i="4"/>
  <c r="AT33" i="4"/>
  <c r="AT32" i="4"/>
  <c r="AT31" i="4"/>
  <c r="AT30" i="4"/>
  <c r="AT27" i="4"/>
  <c r="AT26" i="4"/>
  <c r="AT25" i="4"/>
  <c r="AT24" i="4"/>
  <c r="AT23" i="4"/>
  <c r="AT22" i="4"/>
  <c r="AT21" i="4"/>
  <c r="AT20" i="4"/>
  <c r="AT19" i="4"/>
  <c r="AT18" i="4"/>
  <c r="AT17" i="4"/>
  <c r="AT16" i="4"/>
  <c r="AT15" i="4"/>
  <c r="AT14" i="4"/>
  <c r="AT13" i="4"/>
  <c r="AT12" i="4"/>
  <c r="AT11" i="4"/>
  <c r="AT10" i="4"/>
  <c r="AT9" i="4"/>
  <c r="AT8" i="4"/>
  <c r="AT7" i="4"/>
  <c r="AT5" i="4"/>
  <c r="AT4" i="4"/>
  <c r="AR35" i="4"/>
  <c r="AR34" i="4"/>
  <c r="AR33" i="4"/>
  <c r="AR32" i="4"/>
  <c r="AR31" i="4"/>
  <c r="AR30" i="4"/>
  <c r="AR29" i="4"/>
  <c r="AR28" i="4"/>
  <c r="AR27" i="4"/>
  <c r="AR25" i="4"/>
  <c r="AR24" i="4"/>
  <c r="AR23" i="4"/>
  <c r="AR21" i="4"/>
  <c r="AR20" i="4"/>
  <c r="AR19" i="4"/>
  <c r="AR18" i="4"/>
  <c r="AR17" i="4"/>
  <c r="AR16" i="4"/>
  <c r="AR15" i="4"/>
  <c r="AR14" i="4"/>
  <c r="AR13" i="4"/>
  <c r="AR12" i="4"/>
  <c r="AR9" i="4"/>
  <c r="AR8" i="4"/>
  <c r="AR7" i="4"/>
  <c r="AR6" i="4"/>
  <c r="AR5" i="4"/>
  <c r="AR4" i="4"/>
  <c r="AP35" i="4"/>
  <c r="AP34" i="4"/>
  <c r="AP33" i="4"/>
  <c r="AP32" i="4"/>
  <c r="AP31" i="4"/>
  <c r="AP30" i="4"/>
  <c r="AP29" i="4"/>
  <c r="AP28" i="4"/>
  <c r="AP27" i="4"/>
  <c r="AP26" i="4"/>
  <c r="AP25" i="4"/>
  <c r="AP24" i="4"/>
  <c r="AP23" i="4"/>
  <c r="AP22" i="4"/>
  <c r="AP21" i="4"/>
  <c r="AP20" i="4"/>
  <c r="AP19" i="4"/>
  <c r="AP18" i="4"/>
  <c r="AP17" i="4"/>
  <c r="AP16" i="4"/>
  <c r="AP15" i="4"/>
  <c r="AP14" i="4"/>
  <c r="AP13" i="4"/>
  <c r="AP12" i="4"/>
  <c r="AP11" i="4"/>
  <c r="AP10" i="4"/>
  <c r="AP9" i="4"/>
  <c r="AP8" i="4"/>
  <c r="AP7" i="4"/>
  <c r="AP6" i="4"/>
  <c r="AP5" i="4"/>
  <c r="AP4" i="4"/>
  <c r="AN35" i="4"/>
  <c r="AN34" i="4"/>
  <c r="AN33" i="4"/>
  <c r="AN32" i="4"/>
  <c r="AN31" i="4"/>
  <c r="AN30" i="4"/>
  <c r="AN29" i="4"/>
  <c r="AN28" i="4"/>
  <c r="AN27" i="4"/>
  <c r="AN26" i="4"/>
  <c r="AN25" i="4"/>
  <c r="AN24" i="4"/>
  <c r="AN23" i="4"/>
  <c r="AN22" i="4"/>
  <c r="AN21" i="4"/>
  <c r="AN20" i="4"/>
  <c r="AN19" i="4"/>
  <c r="AN18" i="4"/>
  <c r="AN17" i="4"/>
  <c r="AN16" i="4"/>
  <c r="AN15" i="4"/>
  <c r="AN14" i="4"/>
  <c r="AN13" i="4"/>
  <c r="AN12" i="4"/>
  <c r="AN11" i="4"/>
  <c r="AN10" i="4"/>
  <c r="AN9" i="4"/>
  <c r="AN8" i="4"/>
  <c r="AN7" i="4"/>
  <c r="AN6" i="4"/>
  <c r="AN5" i="4"/>
  <c r="AN4" i="4"/>
  <c r="Q36" i="6" l="1"/>
  <c r="AK36" i="5"/>
  <c r="AE36" i="5"/>
  <c r="BY37" i="4"/>
  <c r="BJ37" i="4"/>
  <c r="AT9" i="5"/>
  <c r="AT10" i="5"/>
  <c r="BH37" i="4" l="1"/>
  <c r="BD37" i="4"/>
  <c r="BB37" i="4"/>
  <c r="AZ37" i="4"/>
  <c r="AY37" i="4"/>
  <c r="AV37" i="4"/>
  <c r="AT37" i="4"/>
  <c r="AR37" i="4"/>
  <c r="AP37" i="4"/>
  <c r="AN37" i="4"/>
  <c r="L36" i="6" l="1"/>
  <c r="H36" i="6"/>
  <c r="E36" i="6"/>
  <c r="W36" i="5" l="1"/>
  <c r="I36" i="5" l="1"/>
  <c r="H36" i="5"/>
  <c r="C36" i="5"/>
  <c r="D36" i="5"/>
  <c r="E36" i="5"/>
  <c r="F36" i="5"/>
  <c r="G36" i="5"/>
  <c r="R36" i="6" l="1"/>
  <c r="S36" i="6"/>
  <c r="BX36" i="4"/>
  <c r="BX37" i="4" s="1"/>
  <c r="BW36" i="4"/>
  <c r="BW37" i="4" s="1"/>
  <c r="BV36" i="4"/>
  <c r="BV37" i="4" s="1"/>
  <c r="BU36" i="4"/>
  <c r="BU37" i="4" s="1"/>
  <c r="BS36" i="4"/>
  <c r="BS37" i="4" s="1"/>
  <c r="BT36" i="4"/>
  <c r="BT37" i="4" s="1"/>
  <c r="BR36" i="4"/>
  <c r="BR37" i="4" s="1"/>
  <c r="BQ36" i="4"/>
  <c r="BQ37" i="4" s="1"/>
  <c r="BP36" i="4"/>
  <c r="BP37" i="4" s="1"/>
  <c r="BO36" i="4"/>
  <c r="BO37" i="4" s="1"/>
  <c r="BN36" i="4"/>
  <c r="BN37" i="4" s="1"/>
  <c r="AK36" i="4"/>
  <c r="AK37" i="4" s="1"/>
  <c r="AJ36" i="4"/>
  <c r="AJ37" i="4" s="1"/>
  <c r="AG36" i="4"/>
  <c r="AG37" i="4" s="1"/>
  <c r="AF36" i="4"/>
  <c r="AF37" i="4" s="1"/>
  <c r="Z36" i="4"/>
  <c r="Z37" i="4" s="1"/>
  <c r="X36" i="4"/>
  <c r="X37" i="4" s="1"/>
  <c r="U36" i="4"/>
  <c r="U37" i="4" s="1"/>
  <c r="V36" i="4"/>
  <c r="V37" i="4" s="1"/>
  <c r="N36" i="4"/>
  <c r="N37" i="4" s="1"/>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L36" i="4"/>
  <c r="L37" i="4" s="1"/>
  <c r="E36" i="4"/>
  <c r="E37" i="4" s="1"/>
  <c r="D36" i="4"/>
  <c r="D37" i="4" s="1"/>
  <c r="C36" i="4"/>
  <c r="C37" i="4" s="1"/>
  <c r="F36" i="4" l="1"/>
  <c r="F37" i="4" s="1"/>
  <c r="AB36" i="4"/>
  <c r="G4" i="4"/>
  <c r="BB35" i="7" l="1"/>
  <c r="BC35" i="7" s="1"/>
  <c r="BB34" i="7"/>
  <c r="BC34" i="7" s="1"/>
  <c r="BB33" i="7"/>
  <c r="BC33" i="7" s="1"/>
  <c r="BB32" i="7"/>
  <c r="BC32" i="7" s="1"/>
  <c r="BB31" i="7"/>
  <c r="BC31" i="7" s="1"/>
  <c r="BB30" i="7"/>
  <c r="BC30" i="7" s="1"/>
  <c r="BB29" i="7"/>
  <c r="BC29" i="7" s="1"/>
  <c r="BB28" i="7"/>
  <c r="BC28" i="7" s="1"/>
  <c r="BB27" i="7"/>
  <c r="BC27" i="7" s="1"/>
  <c r="BB26" i="7"/>
  <c r="BC26" i="7" s="1"/>
  <c r="BB25" i="7"/>
  <c r="BC25" i="7" s="1"/>
  <c r="BB24" i="7"/>
  <c r="BC24" i="7" s="1"/>
  <c r="BB23" i="7"/>
  <c r="BC23" i="7" s="1"/>
  <c r="BB22" i="7"/>
  <c r="BC22" i="7" s="1"/>
  <c r="BB21" i="7"/>
  <c r="BC21" i="7" s="1"/>
  <c r="BB20" i="7"/>
  <c r="BC20" i="7" s="1"/>
  <c r="BB19" i="7"/>
  <c r="BC19" i="7" s="1"/>
  <c r="BB18" i="7"/>
  <c r="BC18" i="7" s="1"/>
  <c r="BB17" i="7"/>
  <c r="BC17" i="7" s="1"/>
  <c r="BB16" i="7"/>
  <c r="BC16" i="7" s="1"/>
  <c r="BB15" i="7"/>
  <c r="BC15" i="7" s="1"/>
  <c r="BB14" i="7"/>
  <c r="BC14" i="7" s="1"/>
  <c r="BB13" i="7"/>
  <c r="BC13" i="7" s="1"/>
  <c r="BB12" i="7"/>
  <c r="BC12" i="7" s="1"/>
  <c r="BB11" i="7"/>
  <c r="BC11" i="7" s="1"/>
  <c r="BB10" i="7"/>
  <c r="BC10" i="7" s="1"/>
  <c r="BB9" i="7"/>
  <c r="BC9" i="7" s="1"/>
  <c r="BB8" i="7"/>
  <c r="BC8" i="7" s="1"/>
  <c r="BB7" i="7"/>
  <c r="BC7" i="7" s="1"/>
  <c r="BB6" i="7"/>
  <c r="BC6" i="7" s="1"/>
  <c r="BB5" i="7"/>
  <c r="BC5" i="7" s="1"/>
  <c r="BB4" i="7"/>
  <c r="BC4" i="7" s="1"/>
  <c r="AZ36" i="7"/>
  <c r="AZ37" i="7" s="1"/>
  <c r="AX36" i="7"/>
  <c r="AX37" i="7" s="1"/>
  <c r="AV36" i="7"/>
  <c r="AV37" i="7" s="1"/>
  <c r="AT36" i="7"/>
  <c r="AT37" i="7" s="1"/>
  <c r="AR36" i="7"/>
  <c r="AR37" i="7" s="1"/>
  <c r="AP36" i="7"/>
  <c r="AP37" i="7" s="1"/>
  <c r="AN36" i="7"/>
  <c r="AN37" i="7" s="1"/>
  <c r="AL36" i="7"/>
  <c r="AL37" i="7" s="1"/>
  <c r="AJ36" i="7"/>
  <c r="AJ37" i="7" s="1"/>
  <c r="AH36" i="7"/>
  <c r="AH37" i="7" s="1"/>
  <c r="AF36" i="7"/>
  <c r="AF37" i="7" s="1"/>
  <c r="AD36" i="7"/>
  <c r="AD37" i="7" s="1"/>
  <c r="AB36" i="7"/>
  <c r="AB37" i="7" s="1"/>
  <c r="Z36" i="7"/>
  <c r="Z37" i="7" s="1"/>
  <c r="X36" i="7"/>
  <c r="X37" i="7" s="1"/>
  <c r="V36" i="7"/>
  <c r="V37" i="7" s="1"/>
  <c r="T36" i="7"/>
  <c r="T37" i="7" s="1"/>
  <c r="R36" i="7"/>
  <c r="R37" i="7" s="1"/>
  <c r="P36" i="7"/>
  <c r="P37" i="7" s="1"/>
  <c r="N36" i="7"/>
  <c r="N37" i="7" s="1"/>
  <c r="L36" i="7"/>
  <c r="L37" i="7" s="1"/>
  <c r="J36" i="7"/>
  <c r="J37" i="7" s="1"/>
  <c r="H36" i="7"/>
  <c r="H37" i="7" s="1"/>
  <c r="F36" i="7"/>
  <c r="F37" i="7" s="1"/>
  <c r="D36" i="7"/>
  <c r="D37" i="7" s="1"/>
  <c r="B36" i="7"/>
  <c r="B37" i="7" s="1"/>
  <c r="BC36" i="7" l="1"/>
  <c r="G35" i="4" l="1"/>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36" i="4" l="1"/>
  <c r="G37" i="4" s="1"/>
  <c r="K36" i="5"/>
  <c r="M36" i="5" l="1"/>
  <c r="L36" i="5"/>
  <c r="BL35" i="4"/>
  <c r="AI35" i="4"/>
  <c r="AH35" i="4"/>
  <c r="AA35" i="4"/>
  <c r="Y35" i="4"/>
  <c r="BL34" i="4"/>
  <c r="AI34" i="4"/>
  <c r="AH34" i="4"/>
  <c r="AA34" i="4"/>
  <c r="Y34" i="4"/>
  <c r="BL33" i="4"/>
  <c r="AI33" i="4"/>
  <c r="AH33" i="4"/>
  <c r="AA33" i="4"/>
  <c r="Y33" i="4"/>
  <c r="BL32" i="4"/>
  <c r="AI32" i="4"/>
  <c r="AH32" i="4"/>
  <c r="AA32" i="4"/>
  <c r="Y32" i="4"/>
  <c r="BL31" i="4"/>
  <c r="AI31" i="4"/>
  <c r="AH31" i="4"/>
  <c r="AA31" i="4"/>
  <c r="Y31" i="4"/>
  <c r="BL30" i="4"/>
  <c r="AI30" i="4"/>
  <c r="AH30" i="4"/>
  <c r="AA30" i="4"/>
  <c r="Y30" i="4"/>
  <c r="BL29" i="4"/>
  <c r="AI29" i="4"/>
  <c r="AH29" i="4"/>
  <c r="AA29" i="4"/>
  <c r="Y29" i="4"/>
  <c r="BL28" i="4"/>
  <c r="AI28" i="4"/>
  <c r="AH28" i="4"/>
  <c r="AA28" i="4"/>
  <c r="Y28" i="4"/>
  <c r="BL27" i="4"/>
  <c r="AI27" i="4"/>
  <c r="AH27" i="4"/>
  <c r="AA27" i="4"/>
  <c r="Y27" i="4"/>
  <c r="BL26" i="4"/>
  <c r="AI26" i="4"/>
  <c r="AH26" i="4"/>
  <c r="AA26" i="4"/>
  <c r="Y26" i="4"/>
  <c r="BL25" i="4"/>
  <c r="AI25" i="4"/>
  <c r="AH25" i="4"/>
  <c r="AA25" i="4"/>
  <c r="Y25" i="4"/>
  <c r="BL24" i="4"/>
  <c r="AI24" i="4"/>
  <c r="AH24" i="4"/>
  <c r="AA24" i="4"/>
  <c r="Y24" i="4"/>
  <c r="BL23" i="4"/>
  <c r="AI23" i="4"/>
  <c r="AH23" i="4"/>
  <c r="AA23" i="4"/>
  <c r="Y23" i="4"/>
  <c r="BL22" i="4"/>
  <c r="AI22" i="4"/>
  <c r="AH22" i="4"/>
  <c r="AA22" i="4"/>
  <c r="Y22" i="4"/>
  <c r="BL21" i="4"/>
  <c r="AI21" i="4"/>
  <c r="AH21" i="4"/>
  <c r="AA21" i="4"/>
  <c r="Y21" i="4"/>
  <c r="BL20" i="4"/>
  <c r="AI20" i="4"/>
  <c r="AH20" i="4"/>
  <c r="AA20" i="4"/>
  <c r="Y20" i="4"/>
  <c r="BL19" i="4"/>
  <c r="AA19" i="4"/>
  <c r="Y19" i="4"/>
  <c r="BL18" i="4"/>
  <c r="AI18" i="4"/>
  <c r="AH18" i="4"/>
  <c r="AA18" i="4"/>
  <c r="Y18" i="4"/>
  <c r="BL17" i="4"/>
  <c r="AI17" i="4"/>
  <c r="AH17" i="4"/>
  <c r="AA17" i="4"/>
  <c r="Y17" i="4"/>
  <c r="BL16" i="4"/>
  <c r="AI16" i="4"/>
  <c r="AH16" i="4"/>
  <c r="AA16" i="4"/>
  <c r="Y16" i="4"/>
  <c r="BL15" i="4"/>
  <c r="AI15" i="4"/>
  <c r="AH15" i="4"/>
  <c r="AA15" i="4"/>
  <c r="Y15" i="4"/>
  <c r="BL14" i="4"/>
  <c r="AI14" i="4"/>
  <c r="AH14" i="4"/>
  <c r="AA14" i="4"/>
  <c r="Y14" i="4"/>
  <c r="BL13" i="4"/>
  <c r="AI13" i="4"/>
  <c r="AH13" i="4"/>
  <c r="AA13" i="4"/>
  <c r="Y13" i="4"/>
  <c r="BL12" i="4"/>
  <c r="AI12" i="4"/>
  <c r="AH12" i="4"/>
  <c r="AA12" i="4"/>
  <c r="Y12" i="4"/>
  <c r="BL11" i="4"/>
  <c r="AI11" i="4"/>
  <c r="AH11" i="4"/>
  <c r="AA11" i="4"/>
  <c r="Y11" i="4"/>
  <c r="BL10" i="4"/>
  <c r="AI10" i="4"/>
  <c r="AH10" i="4"/>
  <c r="AA10" i="4"/>
  <c r="Y10" i="4"/>
  <c r="BL9" i="4"/>
  <c r="AI9" i="4"/>
  <c r="AH9" i="4"/>
  <c r="AA9" i="4"/>
  <c r="Y9" i="4"/>
  <c r="BL8" i="4"/>
  <c r="AI8" i="4"/>
  <c r="AH8" i="4"/>
  <c r="AA8" i="4"/>
  <c r="Y8" i="4"/>
  <c r="BL7" i="4"/>
  <c r="AI7" i="4"/>
  <c r="AH7" i="4"/>
  <c r="AA7" i="4"/>
  <c r="Y7" i="4"/>
  <c r="BL6" i="4"/>
  <c r="AI6" i="4"/>
  <c r="AH6" i="4"/>
  <c r="AA6" i="4"/>
  <c r="Y6" i="4"/>
  <c r="BL5" i="4"/>
  <c r="AI5" i="4"/>
  <c r="AH5" i="4"/>
  <c r="AA5" i="4"/>
  <c r="Y5" i="4"/>
  <c r="BL4" i="4"/>
  <c r="AI4" i="4"/>
  <c r="AH4" i="4"/>
  <c r="AA4" i="4"/>
  <c r="Y4" i="4"/>
  <c r="AA36" i="4" l="1"/>
  <c r="Y36" i="4"/>
  <c r="AI36" i="4"/>
  <c r="AH36" i="4"/>
</calcChain>
</file>

<file path=xl/sharedStrings.xml><?xml version="1.0" encoding="utf-8"?>
<sst xmlns="http://schemas.openxmlformats.org/spreadsheetml/2006/main" count="3257" uniqueCount="1048">
  <si>
    <t>Congreso del Estado</t>
  </si>
  <si>
    <t>Padrón Electoral</t>
  </si>
  <si>
    <t>Lista Nominal</t>
  </si>
  <si>
    <t>Legislatura</t>
  </si>
  <si>
    <t>Periodo de Legislatura</t>
  </si>
  <si>
    <t>Link constitución del estado</t>
  </si>
  <si>
    <t>Última reforma de la Constitución del Estado</t>
  </si>
  <si>
    <t>Link Ley Orgánica del Congreso</t>
  </si>
  <si>
    <t>Última reforma de la Ley Orgánica del Congreso del Estado</t>
  </si>
  <si>
    <t>Total de Diputados de acuerdo a la Constitución</t>
  </si>
  <si>
    <t>Mayoría Relativa (uninominales)</t>
  </si>
  <si>
    <t>Representación Proporcional (plurinominales)</t>
  </si>
  <si>
    <t># de plazas
(sin contar diputados)</t>
  </si>
  <si>
    <t>Promedio del # de plazas por diputados</t>
  </si>
  <si>
    <t>Reelección Legislativa</t>
  </si>
  <si>
    <t>Máximo de años consecutivos como legislador</t>
  </si>
  <si>
    <t>Partido de Mayoría</t>
  </si>
  <si>
    <t xml:space="preserve">Integración Congreso local PRI </t>
  </si>
  <si>
    <t>Integración Congreso local PAN</t>
  </si>
  <si>
    <t>Integración Congreso local PRD</t>
  </si>
  <si>
    <t>Integración Congreso local PVEM</t>
  </si>
  <si>
    <t>Integración Congreso local MORENA</t>
  </si>
  <si>
    <t>Integración Congreso local NA</t>
  </si>
  <si>
    <t>Integración Congreso local MC</t>
  </si>
  <si>
    <t>Integración Congreso local PT</t>
  </si>
  <si>
    <t>Integración Congreso local PES</t>
  </si>
  <si>
    <t>Integración Congreso local Independientes</t>
  </si>
  <si>
    <t>Integración Congreso partidos locales</t>
  </si>
  <si>
    <t>Periodos de sesiones</t>
  </si>
  <si>
    <t>Sesiones de Pleno celebradas en 2015</t>
  </si>
  <si>
    <t>Presupuesto Anual 2016 del Poder Legislativo (Congreso+Entidad Fiscalizadora)</t>
  </si>
  <si>
    <t>Presupuesto Anual 2016 del Congreso del Estado</t>
  </si>
  <si>
    <t>Crecimiento real del presupuesto del Poder Legislativo
2012-2016</t>
  </si>
  <si>
    <t>Crecimiento real del presupuesto del Congreso
2012-2016</t>
  </si>
  <si>
    <t>Total</t>
  </si>
  <si>
    <t>Aguascalientes</t>
  </si>
  <si>
    <t>http://www.congresoags.gob.mx/congresoags/</t>
  </si>
  <si>
    <t>@CongresoEdoAgs</t>
  </si>
  <si>
    <t>LXII</t>
  </si>
  <si>
    <t>2013-2016</t>
  </si>
  <si>
    <t>http://www.congresoags.gob.mx/congresoags/leyes.php</t>
  </si>
  <si>
    <t>M</t>
  </si>
  <si>
    <t>http://www.congresoags.gob.mx/congresoags/diputadosmesa.php
http://www.congresoags.gob.mx/congresoags/diputados.php</t>
  </si>
  <si>
    <t>PRI 12, PAN 7, PRD 2, PVEM 2, NA 2, MC 1 ,PT 1</t>
  </si>
  <si>
    <t>PRI</t>
  </si>
  <si>
    <t>DIVIDIDO</t>
  </si>
  <si>
    <t>NA</t>
  </si>
  <si>
    <t>15 de sep - 31 de dic / 1 de mzo - 30 de jun</t>
  </si>
  <si>
    <t>1 vez a la semana</t>
  </si>
  <si>
    <t>Baja California</t>
  </si>
  <si>
    <t>http://www.congresobc.gob.mx/www/</t>
  </si>
  <si>
    <t>XXI</t>
  </si>
  <si>
    <t>http://www.congresobc.gob.mx/legislacion/Parlamentarias/TomosPDF/Leyes/TOMO_I/Constbc_12JUN2015.pdf</t>
  </si>
  <si>
    <t>http://www.congresobc.gob.mx/legislacion/Parlamentarias/TomosPDF/Leyes/TOMO_I/LEYOCONG_18DIC2015.pdf</t>
  </si>
  <si>
    <t>http://www.congresobc.gob.mx/www/index_mesa.html
http://www.congresobc.gob.mx/www/index_jucopo.html</t>
  </si>
  <si>
    <t>PRI 7, PAN 7, PRD 1, PVEM 1, NA 2, MC2, PT 2,  PES 1, Locales 2</t>
  </si>
  <si>
    <t>PAN-PRI</t>
  </si>
  <si>
    <t>1 de octubre - 31 enero / 1 febrero - 31 mayo / 1 junio - 30 septiembre</t>
  </si>
  <si>
    <t>2 veces  al mes</t>
  </si>
  <si>
    <t>Baja California Sur</t>
  </si>
  <si>
    <t>http://www.cbcs.gob.mx/</t>
  </si>
  <si>
    <t>XIV</t>
  </si>
  <si>
    <t>2015-2018</t>
  </si>
  <si>
    <t>http://www.cbcs.gob.mx/index.php?option=com_content&amp;view=article&amp;id=2097&amp;Itemid=154</t>
  </si>
  <si>
    <t>F</t>
  </si>
  <si>
    <t>http://www.cbcs.gob.mx/index.php?option=com_content&amp;view=article&amp;id=5818&amp;Itemid=216
http://www.cbcs.gob.mx/index.php?option=com_content&amp;view=article&amp;id=5389&amp;Itemid=329</t>
  </si>
  <si>
    <t>PRI 3, PAN 13, PRD 1, MORENA 1, PT 1, Locales 2</t>
  </si>
  <si>
    <t>PAN</t>
  </si>
  <si>
    <t>MAYORÍA</t>
  </si>
  <si>
    <t>1 sep - 15 dic / 15 marzo - 30 jun</t>
  </si>
  <si>
    <t>2 veces a la semana</t>
  </si>
  <si>
    <t>Campeche</t>
  </si>
  <si>
    <t>http://congresocam.gob.mx/</t>
  </si>
  <si>
    <t>@Congresocam</t>
  </si>
  <si>
    <t>http://congresocam.gob.mx/leyes/Compendio/Leyes%20Fundamentales/constitucion_politica_campeche.pdf</t>
  </si>
  <si>
    <t>http://congresocam.gob.mx/leyes/index.php?option=com_content&amp;view=article&amp;id=106:ley-organica-del-poder-legislativo-del-estado&amp;catid=1:leyes&amp;Itemid=7</t>
  </si>
  <si>
    <t>http://congresocam.gob.mx/doctos/mesadirectiva.pdf
http://congresocam.gob.mx/doctos/comisiones.pdf</t>
  </si>
  <si>
    <t>PRI 15, PAN 11, PRD 1, PVEM 3, MORENA 3, NA 2</t>
  </si>
  <si>
    <t>1 oct - 20 dic / 1 abril - 30 junio</t>
  </si>
  <si>
    <t>Chiapas</t>
  </si>
  <si>
    <t>http://congresochiapas.gob.mx/legislaturalxvi/</t>
  </si>
  <si>
    <t>@CongresoChis</t>
  </si>
  <si>
    <t>LXV</t>
  </si>
  <si>
    <t>http://www.congresochiapas.gob.mx/new/Info-Parlamentaria/LEY_0002.pdf?v=Nw==</t>
  </si>
  <si>
    <t>http://www.congresochiapas.gob.mx/new/Info-Parlamentaria/LEY_0068.pdf?v=NA==</t>
  </si>
  <si>
    <t>21/15/2015</t>
  </si>
  <si>
    <t>http://congresochiapas.gob.mx/legislaturalxvi/transparencia/I/Personal-Administrativo/01%20Junta%20de%20Coordinacion%20Politica.pdf
http://congresochiapas.gob.mx/legislaturalxvi/transparencia/I/Personal-Administrativo/02%20Mesa%20Directiva.pdf</t>
  </si>
  <si>
    <t>PRI 10, PAN 2, PRD 2, PVEM 16, MORENA 3, Locales 7</t>
  </si>
  <si>
    <t>PVEM</t>
  </si>
  <si>
    <t>95 fracc .l</t>
  </si>
  <si>
    <t xml:space="preserve">1 oct - 31 dic / 1 abril - 30 junio </t>
  </si>
  <si>
    <t>Chihuahua</t>
  </si>
  <si>
    <t>http://www.congresochihuahua.gob.mx</t>
  </si>
  <si>
    <t>@CongresoEdoChih</t>
  </si>
  <si>
    <t>LXIV</t>
  </si>
  <si>
    <t>http://www.congresochihuahua.gob.mx/biblioteca/constitucion/archivosConstitucion/actual.pdf</t>
  </si>
  <si>
    <t>http://www.congresochihuahua.gob.mx/biblioteca/leyes/archivosLeyes/163.pdf</t>
  </si>
  <si>
    <t xml:space="preserve">http://www.congresochihuahua.gob.mx/diputados/mesaDirectiva.php
http://www.congresochihuahua.gob.mx/diputados/juntaCoordinacion.php
</t>
  </si>
  <si>
    <t>PRI 17, PAN 7, PRD 2, PVEM 2, NA 2, MC 1, PT 2</t>
  </si>
  <si>
    <t>202 fracc.l</t>
  </si>
  <si>
    <t>1 oct - 31 dic / 1  marzo - 30 junio</t>
  </si>
  <si>
    <t>Coahuila</t>
  </si>
  <si>
    <t>http://congresocoahuila.gob.mx/portal/</t>
  </si>
  <si>
    <t>LX</t>
  </si>
  <si>
    <t>2015-2017</t>
  </si>
  <si>
    <t>http://congresocoahuila.gob.mx/portal/wp-content/uploads/2014/11/coa01.pdf</t>
  </si>
  <si>
    <t>http://congresocoahuila.gob.mx/portal/wp-content/uploads/2014/11/coa60.pdf</t>
  </si>
  <si>
    <t>http://congresocoahuila.gob.mx/portal/?page_id=18730 ; http://congresocoahuila.gob.mx/portal/?page_id=29</t>
  </si>
  <si>
    <t>PRI 16, PAN 4, PVEM 1, NA 1, Locales 3</t>
  </si>
  <si>
    <t>196 fracc.lll</t>
  </si>
  <si>
    <t>primer día hábil marzo - 30 jun / primer día hábil sep - 31 dic</t>
  </si>
  <si>
    <t>Colima</t>
  </si>
  <si>
    <t>http://www.congresocol.gob.mx/web/Pagina/index.php</t>
  </si>
  <si>
    <t>@congresocolima</t>
  </si>
  <si>
    <t>LVIII</t>
  </si>
  <si>
    <t>http://congresocol.gob.mx/web/Sistema/uploads/LegislacionEstatal/Constitucion/constitucion_local_04nov2015v.pdf</t>
  </si>
  <si>
    <t>http://congresocol.gob.mx/web/Sistema/uploads/LegislacionEstatal/LeyesEstatales/poder_legislativo_13OCT2015.pdf</t>
  </si>
  <si>
    <t>http://www.congresocol.gob.mx/web/Pagina/index.php/c_integracion/mesa_directiva ; http://www.congresocol.gob.mx/web/Pagina/index.php/c_integracion/Gobinterno</t>
  </si>
  <si>
    <t>PRI 8, PAN 13, PVEM 1, NA 1, MC 1, PT 1</t>
  </si>
  <si>
    <t>130 fracc.ll</t>
  </si>
  <si>
    <t>1 oct - último día febrero / 1 abril - 31 agosto</t>
  </si>
  <si>
    <t>Distrito Federal</t>
  </si>
  <si>
    <t>http://www.aldf.gob.mx/</t>
  </si>
  <si>
    <t>@AsambleaDF</t>
  </si>
  <si>
    <t>VII</t>
  </si>
  <si>
    <t>http://aldf.gob.mx/archivo-30b57dbe14acddeed41ee892a4be4522.pdf</t>
  </si>
  <si>
    <t>http://www.aldf.gob.mx/archivo-f08a7e1617d7823a79d6d4d3ce02f209.pdf</t>
  </si>
  <si>
    <t>Solicitud de información</t>
  </si>
  <si>
    <t xml:space="preserve">PRI 8, PAN 10, PRD 17, PVEM 3, MORENA 20, NA 1, MC 3, PT 1, PES 2, Locales 1 </t>
  </si>
  <si>
    <t>MORENA</t>
  </si>
  <si>
    <t>17 sep - 31 dic / 15 marzo - 30 abril</t>
  </si>
  <si>
    <t>Durango</t>
  </si>
  <si>
    <t>http://www.congresodurango.gob.mx/</t>
  </si>
  <si>
    <t>@congresodurango</t>
  </si>
  <si>
    <t>LXVI</t>
  </si>
  <si>
    <t>http://www.congresodurango.gob.mx/es/legislacion_vigente</t>
  </si>
  <si>
    <t>http://congreso.durango.gob.mx/es/diputados/comisiones</t>
  </si>
  <si>
    <t>PRI 16, PAN 2,PRD 1, PVEM 3, NA 3, MC 1, PT 1, Locales 2</t>
  </si>
  <si>
    <t>cuantas veces sea necesario</t>
  </si>
  <si>
    <t>Guanajuato</t>
  </si>
  <si>
    <t>http://www.congresogto.gob.mx/</t>
  </si>
  <si>
    <t>LXIII</t>
  </si>
  <si>
    <t>http://congresogto.gob.mx/uploads/ley/pdf/1/Constituci_n_Pol_tica_para_el_Estado_de_Guanajuato._P.O._22_DIC_2015.pdf</t>
  </si>
  <si>
    <t>http://www.congresogto.gob.mx/uploads/ley/pdf/138/Ley_Orga_nica_del_Poder_Legislativo_del_Estado_de_Guanajuato_P.O._10_ABRIL_2015.pdf</t>
  </si>
  <si>
    <t>http://www.congresogto.gob.mx/comisiones/mesa-directiva ; http://www.congresogto.gob.mx/comisiones/junta-de-gobierno--2</t>
  </si>
  <si>
    <t>PRI 8, PAN 19, PRD 3, PVEM 3, MORENA 1, NA 1, MC 1</t>
  </si>
  <si>
    <t>25 sep - 31 dic / 15 feb - 30 jun</t>
  </si>
  <si>
    <t>los días que cite el presidente</t>
  </si>
  <si>
    <t>Guerrero</t>
  </si>
  <si>
    <t>http://congresogro.gob.mx/</t>
  </si>
  <si>
    <t>@congresogro</t>
  </si>
  <si>
    <t> LXI</t>
  </si>
  <si>
    <t>http://congresogro.gob.mx/index.php/organicas</t>
  </si>
  <si>
    <t>http://congresogro.gob.mx/index.php/mesa-directiva ; http://congresogro.gob.mx/index.php/component/sobipro/?sid=203:Comision-de-Gobierno&amp;Itemid=497</t>
  </si>
  <si>
    <t>PRI 19, PAN 1, PRD 14, PVEM 6, MORENA 1, MC 3, PT 2</t>
  </si>
  <si>
    <t>199 fracc.ll</t>
  </si>
  <si>
    <t>1 sep - 15 ene / 1 mar - 15 jun</t>
  </si>
  <si>
    <t>Hidalgo</t>
  </si>
  <si>
    <t>http://www.congreso-hidalgo.gob.mx/</t>
  </si>
  <si>
    <t>@CongresoHidalgo</t>
  </si>
  <si>
    <t>http://www.congreso-hidalgo.gob.mx/Contenido/Leyes/10Constitucion%20Politica%20del%20Estado%20de%20Hidalgo.pdf</t>
  </si>
  <si>
    <t>http://www.congreso-hidalgo.gob.mx/Contenido/Leyes/109Ley%20Organica%20del%20Poder%20Legislativo%20del%20Congreso%20Libre%20y%20soberano%20de%20Hidalgo.pdf</t>
  </si>
  <si>
    <t>http://www.congreso-hidalgo.gob.mx/index.php/8-articulos-pagina/83-mesa-directiva ; http://www.congreso-hidalgo.gob.mx/index.php/8-articulos-pagina/91-junta-de-gobierno</t>
  </si>
  <si>
    <t>PRI 17, PAN 2, PRD 3, PVEM 4, MORENA 4</t>
  </si>
  <si>
    <t>5 sep - 31 dic / 1 marzo - 31 julio</t>
  </si>
  <si>
    <t>Jalisco</t>
  </si>
  <si>
    <t>http://www.congresojal.gob.mx/congresojalV2/LX/</t>
  </si>
  <si>
    <t>@LegislativoJal</t>
  </si>
  <si>
    <t>LXI</t>
  </si>
  <si>
    <t>http://congresoweb.congresojal.gob.mx/BibliotecaVirtual/busquedasleyes/Listado.cfm#Constitucion</t>
  </si>
  <si>
    <t>http://congresoweb.congresojal.gob.mx/BibliotecaVirtual/busquedasleyes/Listado.cfm#Leyes</t>
  </si>
  <si>
    <t>http://www.congresojal.gob.mx/?q=diputados/mesa_directiva ; http://www.congresojal.gob.mx/?q=diputados/junta-de-coordinacion-politica</t>
  </si>
  <si>
    <t>PRI 13, PAN 5, PRD 2, PVEM 3, NA 1, MC 14, Independientes 1</t>
  </si>
  <si>
    <t>MC</t>
  </si>
  <si>
    <t>1 feb - 31 marzo / 1 oct - 31 dic</t>
  </si>
  <si>
    <t>4 veces al mes</t>
  </si>
  <si>
    <t>Estado de México</t>
  </si>
  <si>
    <t>http://www.cddiputados.gob.mx/</t>
  </si>
  <si>
    <t>LIX </t>
  </si>
  <si>
    <t>http://www.infosap.gob.mx/constitucion.html</t>
  </si>
  <si>
    <t>http://www.infosap.gob.mx/leyes_y_codigos.html</t>
  </si>
  <si>
    <t>http://www.cddiputados.gob.mx/59/directivas/dir2po59m1.html ; http://www.cddiputados.gob.mx/59/organos/jcp.html</t>
  </si>
  <si>
    <t xml:space="preserve">PRI 34, PAN 11, PRD  12, PVEM 2, MORENA 6, NA 2, MC 3, PT 2, PES 3 </t>
  </si>
  <si>
    <t>5 sep - 18 dic / 1 marzo - 30 abril / 20 jul - 15 agosto</t>
  </si>
  <si>
    <t>No disponible</t>
  </si>
  <si>
    <t>Michoacán</t>
  </si>
  <si>
    <t>http://transparencia.congresomich.gob.mx/</t>
  </si>
  <si>
    <t>LXXIII</t>
  </si>
  <si>
    <t>http://transparencia.congresomich.gob.mx/media/documentos/trabajo_legislativo/CONSTITUCION_POLITICA_DEL_ESTADO_REF._13_NOV_2015.pdf</t>
  </si>
  <si>
    <t>PRI 15, PAN 7, PRD 12, PVEM 2, MORENA 1, MC 1, PT 2</t>
  </si>
  <si>
    <t>164 fracc .lll</t>
  </si>
  <si>
    <t>15 sep - 31 dic / 1 feb - 15 jul</t>
  </si>
  <si>
    <t>2 veces al mes</t>
  </si>
  <si>
    <t>Morelos</t>
  </si>
  <si>
    <t>http://www.congresomorelos.gob.mx/</t>
  </si>
  <si>
    <t>@MorelosCongreso</t>
  </si>
  <si>
    <t>LIII</t>
  </si>
  <si>
    <r>
      <rPr>
        <b/>
        <sz val="11"/>
        <rFont val="Calibri"/>
        <family val="2"/>
        <scheme val="minor"/>
      </rPr>
      <t>no actualizada en la página del Congreso</t>
    </r>
    <r>
      <rPr>
        <sz val="11"/>
        <rFont val="Calibri"/>
        <family val="2"/>
        <scheme val="minor"/>
      </rPr>
      <t xml:space="preserve"> http://marcojuridico.morelos.gob.mx/archivos/constitucion/pdf/CONSTMOR.pdf</t>
    </r>
  </si>
  <si>
    <t>http://marcojuridico.morelos.gob.mx/archivos/leyes/pdf/LCONGRESOEM.pdf</t>
  </si>
  <si>
    <t>PRI 6, PAN 5, PRD 8, PVEM 2, MORENA 1, NA 3, MC 1, PT 1, Locales 2</t>
  </si>
  <si>
    <t>PRD</t>
  </si>
  <si>
    <t>147 fracc. I</t>
  </si>
  <si>
    <t>1 sep - 15 dic / 1 feb - 15 jul</t>
  </si>
  <si>
    <t>1 vez cada quince días</t>
  </si>
  <si>
    <t>Nayarit</t>
  </si>
  <si>
    <t>http://www.congresonayarit.mx/</t>
  </si>
  <si>
    <t>XXXI</t>
  </si>
  <si>
    <t>2014-2017</t>
  </si>
  <si>
    <t>http://www.congresonayarit.mx/media/1136/constitucion_politica_estado_nayarit.pdf</t>
  </si>
  <si>
    <t>http://www.congresonayarit.mx/media/1145/ley-organica-congreso.pdf</t>
  </si>
  <si>
    <t>http://congresonayarit.mx/con%C3%B3cenos/trig%C3%A9sima-primera-legislatura/mesa-directiva/ ; http://congresonayarit.mx/con%C3%B3cenos/trig%C3%A9sima-primera-legislatura/comisi%C3%B3n-de-gobierno/</t>
  </si>
  <si>
    <t>PRI 15, PAN 6, PRD 5, PVEM 2, PT 2</t>
  </si>
  <si>
    <t>18 ago - 17 dic / 18 feb - 17 may</t>
  </si>
  <si>
    <t>Nuevo León</t>
  </si>
  <si>
    <t>http://www.hcnl.gob.mx/</t>
  </si>
  <si>
    <t>@CongresoNL</t>
  </si>
  <si>
    <t>LXXIV</t>
  </si>
  <si>
    <t>http://www.hcnl.gob.mx/trabajo_legislativo/leyes/pdf/CONSTITUCION%20POLITICA%20DEL%20ESTADO%20LIBRE%20Y%20SOBERANO%20DE%20NUEVO%20LEON.pdf</t>
  </si>
  <si>
    <t>http://www.hcnl.gob.mx/trabajo_legislativo/leyes/pdf/LEY%20ORGANICA%20DEL%20PODER%20LEGISLATIVO.pdf</t>
  </si>
  <si>
    <t>http://www.hcnl.gob.mx/organizacion/mesa_directiva.php ; http://www.hcnl.gob.mx/organizacion/comisiones/comision_de_coordinacion_y_regimen_interno/</t>
  </si>
  <si>
    <t>PRI 16, PAN 17, PVEM 2, NA 1, MC 2, PT 1, Independientes 3</t>
  </si>
  <si>
    <t>1 sep - 20 dic / 1 feb - 1 may</t>
  </si>
  <si>
    <t>3 veces a la semana</t>
  </si>
  <si>
    <t>Oaxaca</t>
  </si>
  <si>
    <t>http://www.congresooaxaca.gob.mx/legislatura/</t>
  </si>
  <si>
    <t>http://www.congresooaxaca.gob.mx/legislatura/legislacion/leyes/001.pdf</t>
  </si>
  <si>
    <t>http://www.congresooaxaca.gob.mx/legislatura/legislacion/leyes/096.pdf</t>
  </si>
  <si>
    <t>http://www.congresooaxaca.gob.mx/legislatura/mesadirectiva.php ; http://www.congresooaxaca.gob.mx/legislatura/juntacoordinacion.php</t>
  </si>
  <si>
    <t>PRI 17, PAN 9, PRD 10, PVEM 1, NA 1, MC 1, PT 1, Locales 2</t>
  </si>
  <si>
    <t>15 nov - 15 abr / 1 jul - 30 sep</t>
  </si>
  <si>
    <t>los días que la Legislatura acuerde</t>
  </si>
  <si>
    <t>Puebla</t>
  </si>
  <si>
    <t>http://www.congresopuebla.gob.mx/</t>
  </si>
  <si>
    <t>@CongresoPue</t>
  </si>
  <si>
    <t>2014-2018</t>
  </si>
  <si>
    <t>http://www.congresopuebla.gob.mx/index.php?option=com_docman&amp;task=cat_view&amp;gid=24&amp;Itemid=485</t>
  </si>
  <si>
    <t>http://www.congresopuebla.gob.mx/index.php?option=com_k2&amp;view=itemlist&amp;task=category&amp;id=116&amp;Itemid=577 ; http://www.congresopuebla.gob.mx/index.php?option=com_k2&amp;view=itemlist&amp;task=category&amp;id=115:junta-de-gobierno-y-coordinaci%C3%B3n-pol%C3%ADtica&amp;Itemid=577</t>
  </si>
  <si>
    <t>PRI 8, PAN 13, PRD 4, PVEM 2, NA 4, MC 2, PT 2, Locales 6</t>
  </si>
  <si>
    <t>15 enero - 15 mar / 1 jun - 31 jul / 15 oct - 15 dic</t>
  </si>
  <si>
    <t>Querétaro</t>
  </si>
  <si>
    <t>http://www.legislaturaqueretaro.gob.mx/</t>
  </si>
  <si>
    <t>http://www.legislaturaqueretaro.gob.mx/repositorios/16.pdf</t>
  </si>
  <si>
    <t>http://www.legislaturaqueretaro.gob.mx/repositorios/3.pdf</t>
  </si>
  <si>
    <t>http://legislaturaqueretaro.gob.mx/mesa-directiva/ ; http://legislaturaqueretaro.gob.mx/junta-de-concertacion-politica/</t>
  </si>
  <si>
    <t>PRI 8, PAN 13, PRD 1, PVEM 1, MORENA 1, NA 1</t>
  </si>
  <si>
    <t>2 veces al  mes</t>
  </si>
  <si>
    <t>Quintana Roo</t>
  </si>
  <si>
    <t>http://www.congresoqroo.gob.mx/</t>
  </si>
  <si>
    <t>@CongresoQRoo</t>
  </si>
  <si>
    <t>http://www.congresoqroo.gob.mx/marco_juridico/constitucion.pdf</t>
  </si>
  <si>
    <t>http://www.congresoqroo.gob.mx/leyes/administrativo/ley060/L1420141222244.pdf</t>
  </si>
  <si>
    <t>http://www.congresoqroo.gob.mx/mesa_directiva.php ; http://www.congresoqroo.gob.mx/comisiones.php</t>
  </si>
  <si>
    <t>PRI 15, PAN 3, PVEM 3, NA 1, MC 1, PT 1, Independientes 1</t>
  </si>
  <si>
    <t>5 sep - 15 dic / 15 feb - 31 may</t>
  </si>
  <si>
    <t>San Luis Potosí</t>
  </si>
  <si>
    <t>http://189.206.27.36/LX/index.php</t>
  </si>
  <si>
    <t>http://189.206.27.36/ley/491.pdf</t>
  </si>
  <si>
    <t>http://189.206.27.36/ley/469.pdf</t>
  </si>
  <si>
    <t>PRI 8, PAN 7, PRD 4, PVEM 2, MORENA 1, NA 2, MC 1, PT  1, Locales 1</t>
  </si>
  <si>
    <t>15 sep - 15 dic / 1  feb - 30 jun</t>
  </si>
  <si>
    <t>Sinaloa</t>
  </si>
  <si>
    <t>http://www.congresosinaloa.gob.mx/</t>
  </si>
  <si>
    <t>@HCongresoSin</t>
  </si>
  <si>
    <t>http://www.congresosinaloa.gob.mx/images/congreso/leyes/zip/constitucion_1-jun-2015.pdf</t>
  </si>
  <si>
    <t>http://www.congresosinaloa.gob.mx/images/congreso/leyes/zip/ley_organica_congreso_29-ene-2014.pdf</t>
  </si>
  <si>
    <t>http://www.congresosinaloa.gob.mx/mesa-directiva/ ; http://www.congresosinaloa.gob.mx/junta-de-coordinacion-politica/</t>
  </si>
  <si>
    <t>25 bis</t>
  </si>
  <si>
    <t>PRI 22, PAN 9, PRD 1, NA 1, MC 1, PT 1, Independientes 2, Locales 3</t>
  </si>
  <si>
    <t>1 oct - 31 enero / 1 abril - 31 julio</t>
  </si>
  <si>
    <t>Sonora</t>
  </si>
  <si>
    <t>http://www.congresoson.gob.mx/</t>
  </si>
  <si>
    <t>@CongresoSon</t>
  </si>
  <si>
    <t>http://www.congresoson.gob.mx:81/Content/Doc_leyes/doc_446.pdf</t>
  </si>
  <si>
    <t>http://www.congresoson.gob.mx:81/Content/Doc_leyes/doc_408.pdf</t>
  </si>
  <si>
    <t>http://www.congresoson.gob.mx/Legislatura/MesaDirectiva ; http://www.congresoson.gob.mx/Legislatura/Comisiones</t>
  </si>
  <si>
    <t>PRI 15, PAN  13, PRD 1, MORENA 1, NA 2, MC 1</t>
  </si>
  <si>
    <t xml:space="preserve">16 sep - 15 dic / 1 abril - 30 junio </t>
  </si>
  <si>
    <t>Tabasco</t>
  </si>
  <si>
    <t>http://www.congresotabasco.gob.mx/</t>
  </si>
  <si>
    <t>@CongresoTab</t>
  </si>
  <si>
    <t>2016-2018</t>
  </si>
  <si>
    <t>http://documentos.congresotabasco.gob.mx/2015/Constitucion%20Politica%20del%20Estado%20de%20Tabasco.pdf</t>
  </si>
  <si>
    <t>http://documentos.congresotabasco.gob.mx/2015/Ley%20Organica%20del%20Poder%20Legislativo%20del%20Estado.pdf</t>
  </si>
  <si>
    <t>http://documentos.congresotabasco.gob.mx/2016/Transparencia/administracion/ORG_1ER_2016.pdf</t>
  </si>
  <si>
    <t>PRI 8, PAN 2, PRD 13, PVEM 5, MORENA 4, MC 1, PT 1,  Independientes 1</t>
  </si>
  <si>
    <t>5 sep - 15 dic / 1 feb - 15 may</t>
  </si>
  <si>
    <t>Tamaulipas</t>
  </si>
  <si>
    <t>http://www.congresotamaulipas.gob.mx/</t>
  </si>
  <si>
    <t>@CongresoTams</t>
  </si>
  <si>
    <t>http://www.congresotamaulipas.gob.mx/Legislacion/VerConstitucion.asp?IdConstitucion=1</t>
  </si>
  <si>
    <t>http://www.congresotamaulipas.gob.mx/Legislacion/VerLey.asp?IdLey=64</t>
  </si>
  <si>
    <t>http://www.congresotamaulipas.gob.mx/AsambleaLegislativa/MesaDirectiva/MesaDirectivaMes.asp ; http://www.congresotamaulipas.gob.mx/AsambleaLegislativa/JuntaCoordinacion/JuntaCoordinacion.asp</t>
  </si>
  <si>
    <t>PRI 19, PAN 10, PRD 1, PVEM 1, NA 3, PT 1, Independientes 1</t>
  </si>
  <si>
    <t>1 octubre - 15 dic / 15 ene - 30 jun</t>
  </si>
  <si>
    <t>Tlaxcala</t>
  </si>
  <si>
    <t>http://www.congresotlaxcala.gob.mx/inicio/</t>
  </si>
  <si>
    <t>http://www.congresotlaxcala.gob.mx/html/leyes/L001.pdf</t>
  </si>
  <si>
    <t>http://www.congresotlaxcala.gob.mx/html/leyes/L072.pdf</t>
  </si>
  <si>
    <t>http://www.congresotlaxcala.gob.mx/inicio/index.php/mesa-directiva/ ; http://www.congresotlaxcala.gob.mx/inicio/index.php/junta-de-coordinacion-y-concertacion-politica/</t>
  </si>
  <si>
    <t>PRI 9, PAN 7, PRD 5, PVEM 3, MORENA 1, NA 2, MC 1, PT 1, Locales 3</t>
  </si>
  <si>
    <t>31 dic - 15 may / 1 ago - 15 dic</t>
  </si>
  <si>
    <t>Veracruz</t>
  </si>
  <si>
    <t>http://www.legisver.gob.mx/</t>
  </si>
  <si>
    <t>@LegisVer</t>
  </si>
  <si>
    <t>http://www.legisver.gob.mx/leyes/ConstitucionPDF/CONSTITUCION_POLITICA_17_07_15.pdf</t>
  </si>
  <si>
    <t>http://www.legisver.gob.mx/leyes/LeyesPDF/LEGISTIVO010216.pdf</t>
  </si>
  <si>
    <t>http://www.legisver.gob.mx/?p=md ; http://www.legisver.gob.mx/?p=jcp</t>
  </si>
  <si>
    <t>PRI 26, PAN 10, PRD 2, PVEM  6 , NA 3, MC 1, PT 1, Locales 1</t>
  </si>
  <si>
    <t>5 nov - 31 enero / 2 mayo - 31 julio</t>
  </si>
  <si>
    <t>Yucatán</t>
  </si>
  <si>
    <t>http://www.congresoyucatan.gob.mx/</t>
  </si>
  <si>
    <t>@CongresoYucatan</t>
  </si>
  <si>
    <t>http://www.congresoyucatan.gob.mx/legislacion/constitucion-politica</t>
  </si>
  <si>
    <t>http://www.congresoyucatan.gob.mx/detalle_ley.php?idley=129</t>
  </si>
  <si>
    <t>http://www.congresoyucatan.gob.mx/repositorio/mesas/mesaDirectiva2p1a.pdf ; http://www.congresoyucatan.gob.mx/congreso/junta-de-gobierno</t>
  </si>
  <si>
    <t>PRI 13, PAN 8, PRD 1, PVEM 1, MORENA 1, NA 1</t>
  </si>
  <si>
    <t>1 sep - 15 dic / 16 ene - 15 abril / 16 mayo - 15 jul</t>
  </si>
  <si>
    <t>los días que acuerde el Pleno</t>
  </si>
  <si>
    <t>Zacatecas</t>
  </si>
  <si>
    <t>http://www.congresozac.gob.mx/o/Inicio</t>
  </si>
  <si>
    <t>@congresozac</t>
  </si>
  <si>
    <t>http://www.congresozac.gob.mx/e/todojuridico&amp;cual=172</t>
  </si>
  <si>
    <t>http://www.congresozac.gob.mx/e/todojuridico&amp;cat=LEY</t>
  </si>
  <si>
    <t>http://www.congresozac.gob.mx/e/comision&amp;cual=directiva ; http://www.congresozac.gob.mx/e/comision&amp;cual=cricp</t>
  </si>
  <si>
    <t>PRI 13, PAN 3, PRD 5, PVEM 2, NA 2, MC 2, PT 3</t>
  </si>
  <si>
    <t>164 fracc.l</t>
  </si>
  <si>
    <t>8 sep - 15 dic / 1 mar - 30 jun</t>
  </si>
  <si>
    <t>Aprobado 2014</t>
  </si>
  <si>
    <t>Modificado 2014</t>
  </si>
  <si>
    <t>Aprobado 2015</t>
  </si>
  <si>
    <t>Modificado 2015</t>
  </si>
  <si>
    <t>Variación Modificado</t>
  </si>
  <si>
    <t>Órgano de gobierno</t>
  </si>
  <si>
    <t>Comisiones</t>
  </si>
  <si>
    <t>Grupos parlamentarios</t>
  </si>
  <si>
    <t>Centro de Estudios</t>
  </si>
  <si>
    <t>sin partida específica</t>
  </si>
  <si>
    <t>Sin partida específica</t>
  </si>
  <si>
    <t>Sin partida especíica</t>
  </si>
  <si>
    <t>No especificó</t>
  </si>
  <si>
    <t>sin twitter</t>
  </si>
  <si>
    <t>Seguidores en Twitter</t>
  </si>
  <si>
    <t>no disponible</t>
  </si>
  <si>
    <t>https://www.facebook.com/congresobc.poderlegislativo</t>
  </si>
  <si>
    <t>https://www.facebook.com/congresochiapaslxv</t>
  </si>
  <si>
    <t>https://www.facebook.com/congresochihuahua</t>
  </si>
  <si>
    <t>https://www.facebook.com/H-Congreso-del-Estado-de-Colima-539467929545028/</t>
  </si>
  <si>
    <t>https://www.facebook.com/H-Congreso-del-Estado-de-Durango-1439737136276894/</t>
  </si>
  <si>
    <t>https://www.facebook.com/CongresodelEstadodeGuanajuato</t>
  </si>
  <si>
    <t>https://www.facebook.com/Congreso-de-Jalisco-162983453762779/</t>
  </si>
  <si>
    <t>https://www.facebook.com/CongresoMor</t>
  </si>
  <si>
    <t>https://www.facebook.com/congresonayarit/</t>
  </si>
  <si>
    <t>https://www.facebook.com/congresonl</t>
  </si>
  <si>
    <t>https://www.facebook.com/comsoclegis.queretaro/</t>
  </si>
  <si>
    <t>https://www.facebook.com/CongresoQRoo</t>
  </si>
  <si>
    <t>https://www.facebook.com/congresoedoslp/</t>
  </si>
  <si>
    <t>https://www.facebook.com/CongresoTabasco</t>
  </si>
  <si>
    <t>https://www.facebook.com/CongresoTamaulipas</t>
  </si>
  <si>
    <t>https://www.facebook.com/Congreso-del-Estado-de-Tlaxcala-883390275086877</t>
  </si>
  <si>
    <t>https://www.facebook.com/congresozacatecas</t>
  </si>
  <si>
    <t>salario nominal + gratificación</t>
  </si>
  <si>
    <t>neto</t>
  </si>
  <si>
    <t>dieta importe bruto</t>
  </si>
  <si>
    <t>dieta importe neto</t>
  </si>
  <si>
    <t>dieta + compensación + gastos de representación + apoyo asistencial + combustible</t>
  </si>
  <si>
    <t>no se encontró</t>
  </si>
  <si>
    <t>dieta</t>
  </si>
  <si>
    <t>percepción bruta mensual</t>
  </si>
  <si>
    <t>percepción neta mensual</t>
  </si>
  <si>
    <t>dieta + compensación + despensa + prestaciones</t>
  </si>
  <si>
    <t>sueldo neto</t>
  </si>
  <si>
    <t>sueldo base + incentivo + despensa</t>
  </si>
  <si>
    <t>neto total mensual</t>
  </si>
  <si>
    <t>dieta + combustible + teléfono + gestión social</t>
  </si>
  <si>
    <t>neto mensual</t>
  </si>
  <si>
    <t>dieta neto</t>
  </si>
  <si>
    <t>salario + prestaciones</t>
  </si>
  <si>
    <t>sueldo nominal + cuotas de seguridad social + previsión social + ayuda por servicios + aproyo familiar + gratificación</t>
  </si>
  <si>
    <t>percepción neta</t>
  </si>
  <si>
    <t>dieta + gastos de representación</t>
  </si>
  <si>
    <t>salario base + percepciones adicionales + sistema de compensación</t>
  </si>
  <si>
    <t>remuneración mensual neta</t>
  </si>
  <si>
    <t>sueldo</t>
  </si>
  <si>
    <t>sueldo bruto</t>
  </si>
  <si>
    <t>dieta mensual</t>
  </si>
  <si>
    <t>sueldo base + dieta</t>
  </si>
  <si>
    <t>ingreso mensual bruto</t>
  </si>
  <si>
    <t>sueldo con prestaciones + compensación</t>
  </si>
  <si>
    <t>dieta + trabajos legislativos + previsión social</t>
  </si>
  <si>
    <t>neto a pagar</t>
  </si>
  <si>
    <t>dieta bruta</t>
  </si>
  <si>
    <t>dieta neta</t>
  </si>
  <si>
    <t>dieta + sueldo base + riesgo laboral</t>
  </si>
  <si>
    <t>sueldo base + gratificaciones</t>
  </si>
  <si>
    <t>sueldo + compensación + percepción parlamentaria + despensa</t>
  </si>
  <si>
    <t>salario neto</t>
  </si>
  <si>
    <t>sueldo base + gratificación</t>
  </si>
  <si>
    <t>dieta + apoyo parlamentario</t>
  </si>
  <si>
    <t>después de ISR</t>
  </si>
  <si>
    <t>compensación + sueldo</t>
  </si>
  <si>
    <t>Días de aguinaldo 2015</t>
  </si>
  <si>
    <t>Pasivos 2015</t>
  </si>
  <si>
    <t>Iniciativas presentadas por diputados y grupos parlamentarios en 2015</t>
  </si>
  <si>
    <t>Iniciativas presentadas por el ejecutivo en 2015</t>
  </si>
  <si>
    <t>Aprobaciones al ejecutivo en 2015</t>
  </si>
  <si>
    <t>Leyes y reformas aprobadas en 2015</t>
  </si>
  <si>
    <t>Reformas a la constitución local aprobadas en 2015</t>
  </si>
  <si>
    <t>No aparece en el portal</t>
  </si>
  <si>
    <t>https://www.facebook.com/Asamblea-Legislativa-del-Distrito-Federal-160959954258008</t>
  </si>
  <si>
    <t>https://www.facebook.com/congresogro</t>
  </si>
  <si>
    <t>No permite accesar</t>
  </si>
  <si>
    <t>@CongresoEdoSLP</t>
  </si>
  <si>
    <t>https://www.facebook.com/congresosinaloa</t>
  </si>
  <si>
    <t>@CongresoGto</t>
  </si>
  <si>
    <t>sin acceso</t>
  </si>
  <si>
    <t>- 1 millón: 0.65%</t>
  </si>
  <si>
    <t>1-5 millones: 0.41%</t>
  </si>
  <si>
    <t>10-50 millones: 0.56</t>
  </si>
  <si>
    <t>5-10 millones: 0.45%</t>
  </si>
  <si>
    <t>L_01</t>
  </si>
  <si>
    <t>L_02</t>
  </si>
  <si>
    <t>Marco Jurídico</t>
  </si>
  <si>
    <t>MJ_01</t>
  </si>
  <si>
    <t>MJ_02</t>
  </si>
  <si>
    <t>MJ_03</t>
  </si>
  <si>
    <t>MJ_04</t>
  </si>
  <si>
    <t>Composición Legislativa</t>
  </si>
  <si>
    <t>CL_01</t>
  </si>
  <si>
    <t>CL_02</t>
  </si>
  <si>
    <t>CL_03</t>
  </si>
  <si>
    <t>CL_04</t>
  </si>
  <si>
    <t>CL_05</t>
  </si>
  <si>
    <t>CL_06</t>
  </si>
  <si>
    <t>CL_07</t>
  </si>
  <si>
    <t>CL_08</t>
  </si>
  <si>
    <t>CL_09</t>
  </si>
  <si>
    <t>CL_10</t>
  </si>
  <si>
    <t>Paridad de Género</t>
  </si>
  <si>
    <t>PG_01</t>
  </si>
  <si>
    <t>PG_02</t>
  </si>
  <si>
    <t>% hombres</t>
  </si>
  <si>
    <t>% mujeres</t>
  </si>
  <si>
    <t>PG_03</t>
  </si>
  <si>
    <t>PG_04</t>
  </si>
  <si>
    <t>PG_05</t>
  </si>
  <si>
    <t>PG_06</t>
  </si>
  <si>
    <t>PG_07</t>
  </si>
  <si>
    <t>Composición Partidista</t>
  </si>
  <si>
    <t>CP_01</t>
  </si>
  <si>
    <t>CP_02</t>
  </si>
  <si>
    <t>CP_03</t>
  </si>
  <si>
    <t>% partido político con más diputados</t>
  </si>
  <si>
    <t>CP_04</t>
  </si>
  <si>
    <t>Plazas</t>
  </si>
  <si>
    <t>SS_01</t>
  </si>
  <si>
    <t>SS_02</t>
  </si>
  <si>
    <t>SS_03</t>
  </si>
  <si>
    <t>SS_04</t>
  </si>
  <si>
    <t>SS_07</t>
  </si>
  <si>
    <t>GE_01</t>
  </si>
  <si>
    <t>GE_02</t>
  </si>
  <si>
    <t>GE_03</t>
  </si>
  <si>
    <t>GE_04</t>
  </si>
  <si>
    <t>GE_05</t>
  </si>
  <si>
    <t>GE_06</t>
  </si>
  <si>
    <t>PO_01</t>
  </si>
  <si>
    <t>PO_02</t>
  </si>
  <si>
    <t>PO_03</t>
  </si>
  <si>
    <t>PO_04</t>
  </si>
  <si>
    <t>FL_01</t>
  </si>
  <si>
    <t>FL_02</t>
  </si>
  <si>
    <t>FL_03</t>
  </si>
  <si>
    <t>FL_04</t>
  </si>
  <si>
    <t>FL_05</t>
  </si>
  <si>
    <t>PM_01</t>
  </si>
  <si>
    <t>PM_02</t>
  </si>
  <si>
    <t>PM_03</t>
  </si>
  <si>
    <t>PM_04</t>
  </si>
  <si>
    <t>PM_05</t>
  </si>
  <si>
    <t>PM_06</t>
  </si>
  <si>
    <t>FL_06</t>
  </si>
  <si>
    <t>FL_07</t>
  </si>
  <si>
    <t>Bienes Muebles e Inmuebles</t>
  </si>
  <si>
    <t>Iniciativas Legislativas</t>
  </si>
  <si>
    <t>Sesiones Pleno</t>
  </si>
  <si>
    <t>SP_01</t>
  </si>
  <si>
    <t>SP_03</t>
  </si>
  <si>
    <t>SP_04</t>
  </si>
  <si>
    <t>SP_05</t>
  </si>
  <si>
    <t>IL_01</t>
  </si>
  <si>
    <t>IL_02</t>
  </si>
  <si>
    <t>IL_03</t>
  </si>
  <si>
    <t>Trabajo Legislativo</t>
  </si>
  <si>
    <t>TL_01</t>
  </si>
  <si>
    <t>TL_02</t>
  </si>
  <si>
    <t>TL_03</t>
  </si>
  <si>
    <t>TL_04</t>
  </si>
  <si>
    <t>TL_05</t>
  </si>
  <si>
    <t>Congreso</t>
  </si>
  <si>
    <t>¿Disponible en el portal de transparencia la remuneración bruta y neta de los diputados del Congreso del Estado?</t>
  </si>
  <si>
    <t>Comentario</t>
  </si>
  <si>
    <t>¿Disponible en el portal de transparencia prestaciones extraodinarias a la dieta y/o sueldo que reciben los diputados del Congreso del Estado?</t>
  </si>
  <si>
    <t>¿Disponible en el portal de transparencia el aguinaldo recibido de los diputados?</t>
  </si>
  <si>
    <t>¿Disponible los gastos de representación en 2015 en el portal de transparencia del Congreso del Estado?</t>
  </si>
  <si>
    <t>¿Disponible los gastos de viáticos en 2015 en el portal de transparencia del Congreso del Estado?</t>
  </si>
  <si>
    <t>¿Disponible en el portal de transparencia número total de plazas del Congreso del Estado?</t>
  </si>
  <si>
    <t>¿Disponible en el portal de transparencia la distinción de personal base y confianza del Congreso del Estado?</t>
  </si>
  <si>
    <t>¿Disponible en el portal de transparencia nombre de los prestadores de servicios por honorarios del Congreso del Estado?</t>
  </si>
  <si>
    <t>¿Disponible en el portal de transparencia los servicios contratados por honorarios del Congreso del Estado?</t>
  </si>
  <si>
    <t>¿Disponible en el portal de transparencia los montos contratados por honorarios del Congreso del Estado?</t>
  </si>
  <si>
    <t>¿Disponible en el portal de transparencia el listado de jubilados y pensionados del Congreso del Estado?</t>
  </si>
  <si>
    <t>¿Disponible en el portal de transparencia el gasto por jubilados y pensionados del Congreso del Estado en 2015?</t>
  </si>
  <si>
    <t>¿Disponible en el portal de transparencia el presupuesto asignado 2015 del Congreso del Estado?</t>
  </si>
  <si>
    <r>
      <t xml:space="preserve">¿Disponible en el portal de transparencia del Congreso del Estado la información contable del ejercicio </t>
    </r>
    <r>
      <rPr>
        <b/>
        <sz val="11"/>
        <color theme="1"/>
        <rFont val="Calibri"/>
        <family val="2"/>
        <scheme val="minor"/>
      </rPr>
      <t>trimestral</t>
    </r>
    <r>
      <rPr>
        <sz val="11"/>
        <color theme="1"/>
        <rFont val="Calibri"/>
        <family val="2"/>
        <scheme val="minor"/>
      </rPr>
      <t xml:space="preserve"> del gasto en términos de la LGCG?</t>
    </r>
  </si>
  <si>
    <t>¿Disponible en el portal de transparencia del Congreso del Estado la información presupuestaria del ejercicio trimestral del gasto en términos de la LGCG?</t>
  </si>
  <si>
    <t>¿Disponible en el portal de transparencia del Congreso del Estado la información programática del ejercicio trimestral del gasto en términos de la LGCG?</t>
  </si>
  <si>
    <t>¿Disponible en el portal de transparencia los montos destinados a los órganos de gobierno del Congreso del Estado?</t>
  </si>
  <si>
    <t>¿Disponible en el portal de transparencia los montos destinados a las comisiones del Congreso del Estado?</t>
  </si>
  <si>
    <t>¿Disponible en el portal de transparencia los montos destinados de los grupos parlamentarios del Congreso del Estado?</t>
  </si>
  <si>
    <t>¿Disponible en el portal de transparencia el uso y destino de los recursos financieros del centro de estudios del Congreso del Estado?</t>
  </si>
  <si>
    <t>¿Disponible en el portal de transparencia el presupuesto ciudadano del Congreso del Estado?</t>
  </si>
  <si>
    <t>¿Disponible en el portal de transparencia los montos destinados a comunicación social y publicidad oficial del Congreso del Estado?</t>
  </si>
  <si>
    <t>¿Disponible en el portal de transparencia el gasto a comunicación social desglosada por tipo de medio, proveedores, número de contrato y concepto del Congreso del Estado?</t>
  </si>
  <si>
    <t>¿Disponible en el portal de transparencia el número de automóviles propiedad del Congreso del Estado?</t>
  </si>
  <si>
    <t>¿Disponible en el portal de transparencia el número bienes inmuebles propiedad del Congreso del Estado?</t>
  </si>
  <si>
    <t>¿Disponible en el portal de transparencia los estudios financiados con recursos públicos del Congreso del Estado sobre temas legislativos?</t>
  </si>
  <si>
    <t>Porcentaje</t>
  </si>
  <si>
    <t>http://www.congresoags.gob.mx/congresoags/transpdocs/08Remunera/tabula.pdf</t>
  </si>
  <si>
    <t>http://www.congresoags.gob.mx/congresoags/transpdocs/11Egresos/Presupuesto2015.pdf</t>
  </si>
  <si>
    <t>No se encontró.</t>
  </si>
  <si>
    <t>No se encontró en el portal ni en el presupuesto. http://www.congresoags.gob.mx/congresoags/transpdocs/11Egresos/Presupuesto2015.pdf</t>
  </si>
  <si>
    <t>Solo se encuentra el ejercido mensual sin que pueda conocerse el presupuesto anual 2016. Para 2015 solo se tiene el ejercido, no el aprobado anual. http://www.congresoags.gob.mx/congresoags/transpdocs/11Egresos/Presupuesto%20Egreso2016.pdf</t>
  </si>
  <si>
    <t xml:space="preserve">http://www.congresoags.gob.mx/congresoags/T32articulo11.php Intereses de la deuda, analítico del activo, cambios de la situación financiera, flujo de efectivo, variación de la cuenta pública, de actividades. </t>
  </si>
  <si>
    <t>http://www.congresoags.gob.mx/congresoags/T32articulo11.php</t>
  </si>
  <si>
    <t>http://www.congresobc.gob.mx/contenido2/Transparencia/Transparencia/Archivos/plantilla%20personal/DIPUTADOS.pdf</t>
  </si>
  <si>
    <t>http://www.congresobc.gob.mx/contenido2/Transparencia2/Archivos/PRESUPUESTO2015/PRESUPUESTOCONGRESO2015.pdf</t>
  </si>
  <si>
    <t>No se encontró NÚMERO TOTAL, pero se puede obtener. http://www.congresobc.gob.mx/contenido2/Transparencia/Transparencia/Archivos/plantilla%20personal/PLANTILLA_PERSONAL.pdf</t>
  </si>
  <si>
    <t>No se encontró el NÚMERO TOTAL de cada uno de los tipos de plaza, pero sí puede obtenerse.</t>
  </si>
  <si>
    <t>http://www.congresobc.gob.mx/web2/Archivos/SERVICIOS%20PROFESIONALES/SERVICIOSPROFESIONALESXXI.pdf</t>
  </si>
  <si>
    <t>http://www.congresobc.gob.mx/web2/Archivos/FINANCIERA2015-TERCER.pdf</t>
  </si>
  <si>
    <t>http://www.congresobc.gob.mx/web2/informacion_financiera_presupuestal.html Estado de actividades, de situación financiera, cambios en la situación financiera, analítico del activo, deuda y otros pasivos, variación en la hacienda pública, flujos de efectivo</t>
  </si>
  <si>
    <t>http://www.congresobc.gob.mx/web2/informacion_financiera_presupuestal.html Anlítico de ingresos, clasificación administrativa, objeto del gasto, económica, funcional, endeudamiento</t>
  </si>
  <si>
    <t xml:space="preserve">http://www.congresobc.gob.mx/web2/informacion_financiera_presupuestal.html  categoría programática </t>
  </si>
  <si>
    <t>http://www.congresobc.gob.mx/web2/sitiotrans2/2015/</t>
  </si>
  <si>
    <t>No se encontró. http://www.congresobc.gob.mx/web2/sitiotrans2/2015/</t>
  </si>
  <si>
    <t>http://www.congresobc.gob.mx/web2/Archivos/PRESUPUESTO%20DE%20EGRESOS%202016%20VERSION%20CIUDADANA.pdf</t>
  </si>
  <si>
    <t>http://www.cbcs.gob.mx/transparencia/2014/TABULADOR-SUELDOS.pdf    No se encontró la remuneración neta</t>
  </si>
  <si>
    <t>http://www.cbcs.gob.mx/transparencia/2014/TABULADOR-SUELDOS.pdf</t>
  </si>
  <si>
    <t>No se encontró. http://www.cbcs.gob.mx/index.php?option=com_content&amp;view=article&amp;id=3954&amp;Itemid=383</t>
  </si>
  <si>
    <t>No se encontró el presupuesto asignado anual. http://www.cbcs.gob.mx/index.php?option=com_content&amp;view=article&amp;id=2160&amp;Itemid=391</t>
  </si>
  <si>
    <t>No actualizado y sin seguir los informes que establece la LGCG http://www.cbcs.gob.mx/index.php?option=com_content&amp;view=article&amp;id=2160&amp;Itemid=391</t>
  </si>
  <si>
    <t>No distingue la dieta bruta o neta. https://docs.google.com/viewerng/viewer?url=http://congresocam.gob.mx/transparencia/tabulador2016.pdf</t>
  </si>
  <si>
    <t>Solo de los servidores públicos que no son diputados. https://docs.google.com/viewerng/viewer?url=http://congresocam.gob.mx/transparencia/tabulador2016.pdf</t>
  </si>
  <si>
    <t>http://congresocam.gob.mx/transparencia/finanzas/XXIIIb18/XXIIIb18_31dic15.pdf</t>
  </si>
  <si>
    <t>No se encontró NÚMERO TOTAL, pero se puede obtener. http://congresocam.gob.mx/transparencia/Personal.pdf</t>
  </si>
  <si>
    <t>http://congresocam.gob.mx/index.php?option=com_content&amp;view=article&amp;id=1611:egresos-2015&amp;catid=16:presupuestos-de-egresos</t>
  </si>
  <si>
    <t>http://congresocam.gob.mx/index.php?option=com_content&amp;view=article&amp;id=7&amp;Itemid=19  Estado de situación financiera, actividades, cambios en la situación financiera, variación en la hacienda pública, flujo de efectivo, analíticos del activo</t>
  </si>
  <si>
    <t>Incompleto http://congresocam.gob.mx/index.php?option=com_content&amp;view=article&amp;id=7&amp;Itemid=19  Analítico de ingresos, objeto del gasto, endeudamiento neto</t>
  </si>
  <si>
    <t>http://congresocam.gob.mx/index.php?option=com_content&amp;view=article&amp;id=7&amp;Itemid=19  categoría programática, programas y proyectos de inversión</t>
  </si>
  <si>
    <t>http://congresocam.gob.mx/transparencia/vehiculos.pdf</t>
  </si>
  <si>
    <t>http://congresochiapas.gob.mx/legislaturalxvi/transparencia/II/Tabulador%20de%20Sueldos%20Mensual%202016.pdf</t>
  </si>
  <si>
    <t>http://www.congresochiapas.gob.mx/conac/formato5_2015.pdf</t>
  </si>
  <si>
    <t>No se encontró</t>
  </si>
  <si>
    <t>http://www.congresochiapas.gob.mx/conac/formato5_2016.pdf</t>
  </si>
  <si>
    <t>http://congresochiapas.gob.mx/legislaturalxvi/proyecto-del-presupuesto-de-egresos</t>
  </si>
  <si>
    <t>Desglosa algunos, además no actualizados: http://congresochiapas.gob.mx/legislaturalxvi/portal-de-transparencia/x-cuenta-publica</t>
  </si>
  <si>
    <t>Incompleto y no actualizado:  http://congresochiapas.gob.mx/legislaturalxvi/portal-de-transparencia/x-cuenta-publica</t>
  </si>
  <si>
    <t>No actualizado:  http://congresochiapas.gob.mx/legislaturalxvi/portal-de-transparencia/x-cuenta-publica</t>
  </si>
  <si>
    <t>http://congresochiapas.gob.mx/legislaturalxvi/difusion-a-la-ciudadania-del-presupuesto-de-egresos</t>
  </si>
  <si>
    <t>http://www.congresochiapas.gob.mx/conac/Formato2_2016.pdf</t>
  </si>
  <si>
    <t>http://congresochiapas.gob.mx/legislaturalxvi/transparencia/X/2015/15.-%20Relacion%20de%20Bienes%20que%20Componen%20su%20Patrimonio%20al%2030%20de%20Septiembre%20del%202015.pdf</t>
  </si>
  <si>
    <t>http://www.congresochihuahua.gob.mx/transparencia/archivos/remuneracion/diputados.pdf</t>
  </si>
  <si>
    <t>http://www.congresochihuahua.gob.mx/transparencia/archivos/viaticos/gastos20.pdf</t>
  </si>
  <si>
    <t>http://www.congresochihuahua.gob.mx/transparencia/archivos/viaticos/38.pdf</t>
  </si>
  <si>
    <t>No se encontró: http://www.congresochihuahua.gob.mx/transparencia/</t>
  </si>
  <si>
    <t>http://www.congresochihuahua.gob.mx/transparencia/archivos/presupuesto/pres10.pdf</t>
  </si>
  <si>
    <t>http://www.congresochihuahua.gob.mx/transparencia/presupuesto.php</t>
  </si>
  <si>
    <t>Incompleto: http://www.congresochihuahua.gob.mx/transparencia/situacion.php Solo estado de actividades, situación financiera y deuda pública.</t>
  </si>
  <si>
    <t>Solo se encuentra una auditoría que incluye la clasificación por el objeto del gasto, pero no el resto que establece la LGCG: http://www.congresochihuahua.gob.mx/transparencia/archivos/documentos/auditoriaXXVI.pdf</t>
  </si>
  <si>
    <t>http://www.congresochihuahua.gob.mx/transparencia/montos.php</t>
  </si>
  <si>
    <t>http://www.congresochihuahua.gob.mx/transparencia/archivos/comunicacion/36.pdf</t>
  </si>
  <si>
    <t>Incluye por tipo de medio, pero no es específico: http://www.congresochihuahua.gob.mx/transparencia/archivos/comunicacion/36.pdf</t>
  </si>
  <si>
    <t>http://www.congresochihuahua.gob.mx/transparencia/archivos/situacion/vehiculos.pdf</t>
  </si>
  <si>
    <t>http://www.congresochihuahua.gob.mx/transparencia/archivos/situacion/bienes.pdf</t>
  </si>
  <si>
    <t>http://congresocoahuila.gob.mx/portal/wp-content/uploads/2014/11/TABULADOR_LX.pdf</t>
  </si>
  <si>
    <t>http://congresocoahuila.gob.mx/portal/?page_id=13099</t>
  </si>
  <si>
    <t>http://congresocoahuila.gob.mx/portal/wp-content/uploads/2015/01/VIATICOS_4_TRIMESTRE.pdf</t>
  </si>
  <si>
    <t>No se encontró el número de plazas</t>
  </si>
  <si>
    <t>http://congresocoahuila.gob.mx/portal/?page_id=1240</t>
  </si>
  <si>
    <t>http://congresocoahuila.gob.mx/portal/wp-content/uploads/2014/11/21-39_PENSIONES.pdf</t>
  </si>
  <si>
    <t>Presupuesto del estado, no del Congreso: http://congresocoahuila.gob.mx/portal/?page_id=18464</t>
  </si>
  <si>
    <t>http://congresocoahuila.gob.mx/portal/wp-content/uploads/2015/05/21XXV-LX_04.pdf    | http://congresocoahuila.gob.mx/portal/?page_id=14700</t>
  </si>
  <si>
    <t>http://congresocoahuila.gob.mx/portal/wp-content/uploads/2015/05/21XXV-LX_04.pdf</t>
  </si>
  <si>
    <t>http://congresocoahuila.gob.mx/portal/wp-content/uploads/2015/05/21XXV-LX_04.pdf  categoría programática, programas y proyectos de inversión, indicadores de resultados.</t>
  </si>
  <si>
    <t>http://congresocoahuila.gob.mx/portal/?page_id=146</t>
  </si>
  <si>
    <t>Aún no disponible, artículo 22: http://congresocoahuila.gob.mx/portal/?page_id=146</t>
  </si>
  <si>
    <t>http://congresocoahuila.gob.mx/portal/wp-content/uploads/2014/11/PARQUE_VEHICULAR.pdf</t>
  </si>
  <si>
    <t>No actulizada. Hasta 2014: http://congresocol.gob.mx/web/Sistema/uploads/Transparencia/Remuneracion/remuneraciones.pdf</t>
  </si>
  <si>
    <t>No actualizado. Hasta 2014: http://congresocol.gob.mx/web/Sistema/uploads/Transparencia/gastosR/gastos.pdf</t>
  </si>
  <si>
    <t>No se encontró http://www.congresocol.gob.mx/web/Pagina/index.php/c_transparencia/transparencia</t>
  </si>
  <si>
    <t>Hasta 2014: http://congresocol.gob.mx/web/Sistema/uploads/Transparencia/PresupuestoEgreso/presupuesto.pdf</t>
  </si>
  <si>
    <t>No considera los informes del CONAC: http://congresocol.gob.mx/web/Sistema/uploads/Transparencia/Informes/Informe2015.pdf</t>
  </si>
  <si>
    <t>Hasta 2014: http://congresocol.gob.mx/transparencia/partidas_presupuestales.html</t>
  </si>
  <si>
    <t>http://aldf.gob.mx/articulo-14-800-14.html</t>
  </si>
  <si>
    <t>No se encontró el número total.</t>
  </si>
  <si>
    <t>No se encontró el total, pero puede obtenerse: http://aldf.gob.mx/nominas-220-1.html</t>
  </si>
  <si>
    <t>Se encuentra cuatro, nada más: http://www.aldf.gob.mx/estados-situacion-financiera-404-3.html</t>
  </si>
  <si>
    <t>http://www.aldf.gob.mx/archivo-6dd92af98dffdc8a99a2c1adad3829a7.pdf Clasificación económica y funcional.</t>
  </si>
  <si>
    <t>Artículo 14 fracción X, informes trimestrales. Desglosa, pero en los casos de información programática seañala: NO APLICA</t>
  </si>
  <si>
    <t>http://aldf.gob.mx/articulo-16-800-16.html</t>
  </si>
  <si>
    <t>Solo señala SALARIO, sin distinguir entre bruta y neta. http://transparencia.congreso.durango.gob.mx/articulo_13</t>
  </si>
  <si>
    <t>Solo se encontró salario mensual y prestaciones: http://transparencia.congreso.durango.gob.mx/articulo_13</t>
  </si>
  <si>
    <t>file:///C:/Users/IMCO/Downloads/viaticos_y_traslados_2015.pdf</t>
  </si>
  <si>
    <t>file:///C:/Users/IMCO/Downloads/presupuesto_de_egresos_2015.pdf</t>
  </si>
  <si>
    <t>http://transparencia.congreso.durango.gob.mx/articulo_16</t>
  </si>
  <si>
    <t>http://congresogto.gob.mx/ckeditor_assets/attachments/871/2016_Tabulador_de_Sueldos_y_Prestaciones_Autorizadas__002_.pdf</t>
  </si>
  <si>
    <t>http://congresogto.gob.mx/ckeditor_assets/attachments/867/Poder_Legislativo_Cta_Publica_Completa_4_Trim15.pdf</t>
  </si>
  <si>
    <t>No se encontró el número total, pero puede obtenerse: http://congresogto.gob.mx/ckeditor_assets/attachments/866/Copia_de_DIRECTORIO_NUEVA_VERSION_01-03-16_pdf.pdf</t>
  </si>
  <si>
    <t>http://congresogto.gob.mx/ckeditor_assets/attachments/621/2015_H__Congreso_del_Estado_Presupuesto_Aprobado.pdf</t>
  </si>
  <si>
    <t>http://congresogto.gob.mx/armonizacion2015</t>
  </si>
  <si>
    <t>http://congresogto.gob.mx/ckeditor_assets/attachments/622/2015_Recursos_de_los_Grupos_y_Diputados.pdf</t>
  </si>
  <si>
    <t>http://www.congresogto.gob.mx/ckeditor_assets/attachments/649/5.1_Presupuesto_Ciudadano_15.pdf</t>
  </si>
  <si>
    <t>http://congresogto.gob.mx/ckeditor_assets/attachments/628/Poder_Legislativo_Cta_P_blica_Completa_4_Trim14.pdf</t>
  </si>
  <si>
    <t>http://congresogto.gob.mx/ckeditor_assets/attachments/874/mueb..pdf</t>
  </si>
  <si>
    <t>http://congresogto.gob.mx/ckeditor_assets/attachments/875/inmueb..pdf</t>
  </si>
  <si>
    <t>http://congresogto.gob.mx/estudios</t>
  </si>
  <si>
    <t>No se puede determinar si es bruto o neto. http://www.congresogro.gob.mx/index.php/transplist00/informacion-publica-de-oficio/135-transparencia-lxi/3950-la-remuneracion-mensual-por-puesto.</t>
  </si>
  <si>
    <t>No se encontró el  gasto, solo el tabulador.</t>
  </si>
  <si>
    <t>No se encontró 2015: http://www.congresogro.gob.mx/files/transparencia/presupuesto-anual.pdf</t>
  </si>
  <si>
    <t>No se descarga a pesar de ser obligación específica: http://www.congresogro.gob.mx/index.php/transplist00/informacion-publica-de-oficio</t>
  </si>
  <si>
    <t>No se descarga a pesa de ser obligación: http://www.congresogro.gob.mx/index.php/transplist00/informacion-publica-de-oficio</t>
  </si>
  <si>
    <t>http://www.congreso-hidalgo.gob.mx/Contenido/Transparencia/Transparencia%20Congreso/DocumentosFraccionVII/LISTADO%20PERSONAL.pdf</t>
  </si>
  <si>
    <t>http://www.congreso-hidalgo.gob.mx/Transparencia%20Congreso/XV.%20PRESUPUESTO%20ASIGNADO.pdf</t>
  </si>
  <si>
    <t>Hasta 2014: http://www.congreso-hidalgo.gob.mx/index.php/8-articulos-pagina/138-informacion-contable</t>
  </si>
  <si>
    <t>No se encontró en el apartado de transparencia, pero disponible en el PE del Estado pero no en el portal.</t>
  </si>
  <si>
    <t>Disponible en el PE del Estado.</t>
  </si>
  <si>
    <t>http://transparencia.congresojal.gob.mx/index.php#a45   fracción V inciso F</t>
  </si>
  <si>
    <t>Están los conceptos aunque marcan $0.00 http://transparencia.congresojal.gob.mx/index.php#a45   fracción V inciso F</t>
  </si>
  <si>
    <t>http://transparencia.congresojal.gob.mx/#a45</t>
  </si>
  <si>
    <t>No se encontró el número total, pero puede obtenerse: http://transparencia.congresojal.gob.mx/#a45</t>
  </si>
  <si>
    <t>Señala el concepto pero no desglosa información: http://transparencia.congresojal.gob.mx/#a45</t>
  </si>
  <si>
    <t>http://transparencia.congresojal.gob.mx/#a45 en Cuenta Pública 2015</t>
  </si>
  <si>
    <t>No disponible de manera trimestral, se encuentra de manera mensual. Solamente estado de situación financiera, flujo de efectivo. Artículo 8 fracción V apartado i). Diciembre 2015</t>
  </si>
  <si>
    <t>No se encontraron los informes presupeustarios.</t>
  </si>
  <si>
    <t>http://transparencia.congresojal.gob.mx/#a45 falta tipo de medio</t>
  </si>
  <si>
    <t>http://transparencia.congresojal.gob.mx/#a45    V r)</t>
  </si>
  <si>
    <t>Señala el concepto pero no descarga información.</t>
  </si>
  <si>
    <t>http://www.ipomex.org.mx/ipo/portal/cddiputados/directorio.web</t>
  </si>
  <si>
    <t xml:space="preserve">No se encuentran los montos de las percepciones extraordinarias: http://www.ipomex.org.mx/ipo/portal/cddiputados/directorio.web </t>
  </si>
  <si>
    <t>http://www.ipomex.org.mx/ipo/portal/cddiputados/presupuesto/2015.web</t>
  </si>
  <si>
    <t>http://www.ipomex.org.mx/ipo/portal/cddiputados/publicaciones.web</t>
  </si>
  <si>
    <t>No hay distinción entre bruta o neta. http://189.254.237.242/media/filer_private/2015/12/02/tabulador_personal.pdf</t>
  </si>
  <si>
    <t>http://transparencia.congresomich.gob.mx/media/filer_private/2015/12/03/gastos_de_viaticos_2015.pdf</t>
  </si>
  <si>
    <t>hasta 2014: http://transparencia.congresomich.gob.mx/es/documentos/lxxii/plantilla/</t>
  </si>
  <si>
    <t>http://189.254.237.242/media/filer_private/2015/12/02/contratos_de_despachos_juridicos.pdf</t>
  </si>
  <si>
    <t>Remite al PE del Estado, no del Congreso: http://transparencia.congresomich.gob.mx/media/filer_private/2015/12/02/presupuesto_de_egresos_2015_final_opt.pdf</t>
  </si>
  <si>
    <t>No disponible 2015: http://transparencia.congresomich.gob.mx/es/informacion-de-oficio/</t>
  </si>
  <si>
    <t>http://189.254.237.242/media/filer_private/2016/03/04/mediosnoviembrediciembre2015.jpg</t>
  </si>
  <si>
    <t>No disponible: http://transparencia.congresomich.gob.mx/es/informacion-de-oficio/</t>
  </si>
  <si>
    <t>http://www.transparenciamorelos.mx/sites/default/files/Poder_Legislativo/Congreso/oe1/remuneraciones/Diciembre_2015/NOMINA%20DICIEMBRE.pdf</t>
  </si>
  <si>
    <t>http://www.congresomorelos.gob.mx/portal-de-transparencia/</t>
  </si>
  <si>
    <t>http://www.transparenciamorelos.mx/sites/default/files/Poder_Legislativo/Congreso/oe1/remuneraciones/Febrero_2016/PLANTILLA.INTERNET.290216ferero16.pdf</t>
  </si>
  <si>
    <t>Presupuesto del estado, no del Congreso: http://www.transparenciamorelos.mx/sites/default/files/Poder_Legislativo/Congreso/oca1/2015/presupuesto/PRESUPUESTO.pdf</t>
  </si>
  <si>
    <t>No se encontró. http://www.congresomorelos.gob.mx/portal-de-transparencia/</t>
  </si>
  <si>
    <t>http://www.transparenciamorelos.mx/sites/default/files/OCA%2022%20MARZO_0.pdf</t>
  </si>
  <si>
    <t>No se encontró neto. http://www.congresonayarit.mx/media/2174/03_tabulador2015.pdf</t>
  </si>
  <si>
    <t>http://www.congresonayarit.mx/media/2174/03_tabulador2015.pdf    Anexo 2</t>
  </si>
  <si>
    <t>http://www.congresonayarit.mx/transparencia/04-vi%C3%A1ticos/</t>
  </si>
  <si>
    <t>No se encontró el número total pero se puede obtener: http://www.congresonayarit.mx/media/2736/29_plantilla_personal2016.pdf</t>
  </si>
  <si>
    <t>http://www.congresonayarit.mx/transparencia/17-contratos/</t>
  </si>
  <si>
    <t>http://www.congresonayarit.mx/media/2756/07_avance_gestion_financiera_4to_trim_2015.pdf</t>
  </si>
  <si>
    <t>Solo Presupuesto de Egresos del Estado: http://www.congresonayarit.mx/media/2095/07_presupuestoaprobado2015.pdf</t>
  </si>
  <si>
    <t>http://www.congresonayarit.mx/transparencia/07-presupuesto/      Estado de situación financiera, actividades, variación en la hacienda pública, cambios en la situación financiera, flujos de efectivo, analítico del activo, deuda y otros pasivos</t>
  </si>
  <si>
    <t>http://www.congresonayarit.mx/transparencia/07-presupuesto/    analítico de ingresos, objeto del gasto, económica, administrativa, funcional, endeudamiento</t>
  </si>
  <si>
    <t>http://www.congresonayarit.mx/transparencia/07-presupuesto/     categoría programática, programas y proyectos de inversión, indicadores de resultados</t>
  </si>
  <si>
    <t xml:space="preserve">http://www.congresonayarit.mx/media/2734/15_padron_proveedore_dic2015.pdf </t>
  </si>
  <si>
    <t>http://www.congresonayarit.mx/media/2735/16_plantillavehicular_dic2015.pdf</t>
  </si>
  <si>
    <t>http://www.congresonayarit.mx/media/1377/16_bienes_inmuebles.pdf</t>
  </si>
  <si>
    <t>http://www.hcnl.gob.mx/transparencia/pdf/nomina/dic15/diputados.pdf</t>
  </si>
  <si>
    <t>fracción IX: http://www.hcnl.gob.mx/transparencia/</t>
  </si>
  <si>
    <t>No se encontró el número total, pero puede obtenerse: http://www.hcnl.gob.mx/transparencia/articulo_10-10/</t>
  </si>
  <si>
    <t>http://www.hcnl.gob.mx/transparencia/pdf/proveedores/ene16/proveedores.pdf</t>
  </si>
  <si>
    <t>http://www.hcnl.gob.mx/transparencia/pdf/presupuesto2015.pdf</t>
  </si>
  <si>
    <t>http://www.hcnl.gob.mx/transparencia/contabilidad.php    Situación financiera, estado de actividades, variación de la hacienda, de cambios de la situación financiera, flujos de efectivo, analítico del activo, analitico de la deuda</t>
  </si>
  <si>
    <t xml:space="preserve">http://www.hcnl.gob.mx/transparencia/pdf/16-02-04%20Cuarto%20Trimestre%20%20Ejercicio%202015.pdf    Anlítico del ingreso, objeto del gasto, </t>
  </si>
  <si>
    <t>http://www.hcnl.gob.mx/transparencia/pdf/16-02-04%20Cuarto%20Trimestre%20%20Ejercicio%202015.pdf</t>
  </si>
  <si>
    <t>http://www.hcnl.gob.mx/transparencia/pdf/proveedores/dic15/cs.pdf falta tipo de medio</t>
  </si>
  <si>
    <t>http://www.hcnl.gob.mx/transparencia/contabilidad.php</t>
  </si>
  <si>
    <t>http://www.congresooaxaca.gob.mx/legislatura/transp_art9_V_2.php</t>
  </si>
  <si>
    <t>http://www.congresooaxaca.gob.mx/legislatura/info/transp/tab_sueldosysalarios.pdf</t>
  </si>
  <si>
    <t>Presupuesto del Estado, no del Congreso: http://www.congresooaxaca.gob.mx/legislatura/transp_art9_X.php</t>
  </si>
  <si>
    <t>http://www.congresooaxaca.gob.mx/legislatura/transp_art9_XX.php</t>
  </si>
  <si>
    <t>http://congresopuebla.gob.mx/docs/transparencia/2014/articulo11/fraccion_vi/tabulador_may_2015.pdf</t>
  </si>
  <si>
    <t>http://congresopuebla.gob.mx/docs/transparencia/2014/articulo11/fraccion_viii/inciso_c/articulo46/fraccionii/b/estado_analitico_del_ejercicio_del_presupuesto_diciembre_2015.pdf</t>
  </si>
  <si>
    <t>http://congresopuebla.gob.mx/docs/transparencia/2014/articulo11/fraccion_viii/inciso_b/presupuesto_asignado_2014_2016.pdf</t>
  </si>
  <si>
    <t>http://www.congresopuebla.gob.mx/index.php?option=com_content&amp;view=article&amp;id=7848&amp;Itemid=579 Artículo 11, f. VIII, apartado c) artículo 47 (de manera mensual)</t>
  </si>
  <si>
    <t>No se encontró clasificación funcional, administrativa ni económica.</t>
  </si>
  <si>
    <t>http://www.congresopuebla.gob.mx/index.php?option=com_content&amp;view=article&amp;id=7848&amp;Itemid=579 Artículo 11 apartado c) artículo 47</t>
  </si>
  <si>
    <t>http://congresopuebla.gob.mx/docs/transparencia/2014/articulo11/fraccion_vii/anuncio_fraccion_vii.pdf</t>
  </si>
  <si>
    <t>http://congresopuebla.gob.mx/index.php?option=com_content&amp;view=article&amp;id=9292&amp;Itemid=578</t>
  </si>
  <si>
    <t>http://www.legislaturaqueretaro.gob.mx/wp-content/uploads/2016/01/ART.7-XII-SUELDO-DIPUTADOS-DIC15.pdf</t>
  </si>
  <si>
    <t>Infomración no disponible: http://legislaturaqueretaro.gob.mx/transparencia-2/</t>
  </si>
  <si>
    <t>Información no disponible: fracción XVI    http://legislaturaqueretaro.gob.mx/transparencia-2/</t>
  </si>
  <si>
    <t>Información no disponible: http://legislaturaqueretaro.gob.mx/transparencia-2/ ; http://www.legislaturaqueretaro.gob.mx/attachments/44.pdf</t>
  </si>
  <si>
    <t>No se encontró neto. http://www.congresoqroo.gob.mx/transparencia/static/documentos/renumeraciones/tabulador_sueldos_puestos.pdf</t>
  </si>
  <si>
    <t>http://www.congresoqroo.gob.mx/transparencia/static/documentos/renumeraciones/tabulador_sueldos_puestos.pdf</t>
  </si>
  <si>
    <t>No se encuentra 2015: http://www.congresoqroo.gob.mx/transparencia/index.html</t>
  </si>
  <si>
    <t>http://www.congresoqroo.gob.mx/transparencia/static/documentos/patrimonio/padron_vehiculos.pdf</t>
  </si>
  <si>
    <t>http://www.congresoqroo.gob.mx/transparencia/index.html</t>
  </si>
  <si>
    <t>San Luis Postosí</t>
  </si>
  <si>
    <t>No se encontró neto. http://189.206.27.36/transparencia/19/3/Tabuladores%20de%20Sueldos/13.-%20Tabulador%20Diciembre%202015.pdf</t>
  </si>
  <si>
    <t>http://189.206.27.36/LXI/articulo19.php#3</t>
  </si>
  <si>
    <t>http://189.206.27.36/transparencia/19/3/Plantilla%20de%20Personal/07.%20Plantilla%20de%20Personal%20Diciembre%202015.pdf</t>
  </si>
  <si>
    <t>http://189.206.27.36/transparencia/19/3/Contratos%20de%20personal%20asimilable%20a%20salario%20por%20tiempo%20determinado/11%20-%20Enero%20a%20Marzo%20de%202016.pdf</t>
  </si>
  <si>
    <t>No se encontró el presupuesto asignado anual.</t>
  </si>
  <si>
    <t>Solo se encontró el informe de la clasificación por objeto del gasto</t>
  </si>
  <si>
    <t>http://189.206.27.36/transparencia/21/1/Apoyos%20para%20Trabajo%20Legislativo.pdf</t>
  </si>
  <si>
    <t>http://189.206.27.36/transparencia/19/26/CONTRATOS%20CON%20MEDIOS%20DE%20COMUNICACION/12%20-%20Julio%20a%20Septiembre%202015.pdf</t>
  </si>
  <si>
    <t>http://189.206.27.36/transparencia/19/10/PARQUE%20VEHICULAR/11-%20Diciembre%202015.pdf</t>
  </si>
  <si>
    <t>http://189.206.27.36/transparencia/19/10/Bienes%20Inmuebles.pdf</t>
  </si>
  <si>
    <t>http://www.congresosinaloa.gob.mx/images/stories/pdfs/DIETAMENSUALDEDIPUTADOS-2015.pdf</t>
  </si>
  <si>
    <t>No puede distinguirse: http://www.congresosinaloa.gob.mx/images/stories/pdfs/estados_financieros_2014-2015/estado_financiero_dic2015.pdf</t>
  </si>
  <si>
    <t>http://www.congresosinaloa.gob.mx/images/stories/pdfs/estados_financieros_2014-2015/estado_financiero_dic2015.pdf</t>
  </si>
  <si>
    <t>Se descarga la plantilla: http://www.congresosinaloa.gob.mx/images/stories/pdfs/plantilla_de_personal_diciembre_2015.pdf</t>
  </si>
  <si>
    <t>http://www.congresosinaloa.gob.mx/images/stories/pdfs/CUENTA_PUBLICA_PODER_LEGISLATIVO_2015.pdf</t>
  </si>
  <si>
    <t xml:space="preserve">http://www.congresosinaloa.gob.mx/transparencia-legislativa/ ; http://www.congresosinaloa.gob.mx/images/stories/pdfs/CUENTA_PUBLICA_PODER_LEGISLATIVO_2015.pdf estado de actividades, situación financiera, cambios en la situación financiera, analítico del activo, deuda y otros pasivos, variación en la hacienda pública, flujos del efectivo </t>
  </si>
  <si>
    <t>http://www.congresosinaloa.gob.mx/transparencia-legislativa/ ; http://www.congresosinaloa.gob.mx/images/stories/pdfs/CUENTA_PUBLICA_PODER_LEGISLATIVO_2015.pdf Analítico de ingresos, administrativo, económica, objeto del gasto, funcional, endeudamiento</t>
  </si>
  <si>
    <t>http://www.congresosinaloa.gob.mx/images/stories/pdfs/CUENTA_PUBLICA_PODER_LEGISLATIVO_2015.pdf    categoría programática</t>
  </si>
  <si>
    <t>No se encontró. http://www.congresosinaloa.gob.mx/transparencia-legislativa/</t>
  </si>
  <si>
    <t>http://www.congresoson.gob.mx:81/Content/InformacionPublica/Articulo14/5/TabuladorSueldos.pdf</t>
  </si>
  <si>
    <t>http://www.congresoson.gob.mx:81/Content/InformacionPublica/Articulo14/9/cpd-partida_15-12.pdf</t>
  </si>
  <si>
    <t>Presupuesto del Estado: http://www.congresoson.gob.mx/Transparencia/AccesoInformacion</t>
  </si>
  <si>
    <t>No desglosa todos los informes contables: http://www.congresoson.gob.mx/Transparencia/Balance</t>
  </si>
  <si>
    <t>No desglosa todos los informes presupuestaria: http://www.congresoson.gob.mx/Transparencia/Vigente</t>
  </si>
  <si>
    <t>http://www.congresoson.gob.mx:81/Content/InformacionPublica/Articulo14/22bis/padron-vehicular.pdf</t>
  </si>
  <si>
    <t>http://www.congresoson.gob.mx:81/Content/InformacionPublica/Articulo14/22bis/imnobiliario.pdf</t>
  </si>
  <si>
    <t>No se encontró, solo neto. http://documentos.congresotabasco.gob.mx/2016/Transparencia/administracion/SUELDOS_1ER_2016.pdf</t>
  </si>
  <si>
    <t>http://documentos.congresotabasco.gob.mx/2016/Transparencia/finanzas/2.PREST_LEG_1ER_2016%20(PRESTACIONES%20A%20LEGISLADORES).pdf</t>
  </si>
  <si>
    <t>http://documentos.congresotabasco.gob.mx/2016/Transparencia/finanzas/6.GTOS_REPR_1ER_2016%20(GASTOS%20DE%20REPRESENTACI%C3%93N).pdf</t>
  </si>
  <si>
    <t>http://documentos.congresotabasco.gob.mx/2016/Transparencia/finanzas/5.VIAT_1ER_2016%20(VI%C3%81TICOS).pdf</t>
  </si>
  <si>
    <t>http://documentos.congresotabasco.gob.mx/2015/orden30/FINANZAS/8.%20PRES_EGR-2015%20DIC.pdf; http://documentos.congresotabasco.gob.mx/2016/Transparencia/finanzas/9.PRESUPUESTO_1ER_2016%20(PRESUPUESTO%20DE%20EGRESO).pdf</t>
  </si>
  <si>
    <t>No se encontró. http://lxi.congresotabasco.gob.mx/transparencia/2015</t>
  </si>
  <si>
    <t>http://documentos.congresotabasco.gob.mx/2016/Transparencia/finanzas/17.ORG_GOB_1ER_2016%20(CANTIDADES%20ASIGNADAS%20A%20%C3%93RGANO%20DE%20GOBIERNO).pdf ; http://documentos.congresotabasco.gob.mx/2015/orden30/FINANZAS/15.%20ORG_GOB_2015.pdf</t>
  </si>
  <si>
    <t>http://documentos.congresotabasco.gob.mx/2015/orden30/FINANZAS/14.%20COM_LEG_2015.pdf ; http://documentos.congresotabasco.gob.mx/2016/Transparencia/finanzas/16.COM_LEG_1ER_2016%20(CANTIDADES%20ASIGNADAS%20A%20COMISIONES%20LEGISLATIVAS).pdf</t>
  </si>
  <si>
    <t>http://documentos.congresotabasco.gob.mx/2015/orden30/FINANZAS/13.%20%20FRACC_PARL_2015.pdf ; http://documentos.congresotabasco.gob.mx/2016/Transparencia/finanzas/15.FRACC_PARL_1ER_2016%20(CANTIDADES%20ASIGNADAS%20A%20FRACCIONES%20PARLAMENTARIAS).pdf</t>
  </si>
  <si>
    <t>http://documentos.congresotabasco.gob.mx/2016/Transparencia/finanzas/3.MONT_ASIG_1ER_2016%20(MONTOS%20ASIGNADOS%20A%20CADA%20UNIDAD%20ADMINISTRATIVA).pdf</t>
  </si>
  <si>
    <t>No se encontró neto. http://www.congresotamaulipas.gob.mx/Congreso/Archivos/Tabulador.pdf</t>
  </si>
  <si>
    <t>http://www.congresotamaulipas.gob.mx/Congreso/Archivos/Prestaciones_Diputados.pdf</t>
  </si>
  <si>
    <t>http://www.congresotamaulipas.gob.mx/InformacionPublica/07_info_ViaticosMeses.asp?IdTipo=1&amp;Anio=2015</t>
  </si>
  <si>
    <t>No se encontró el número total, pero se puede obtener: http://www.congresotamaulipas.gob.mx/Congreso/Archivos/Personal_Base.pdf</t>
  </si>
  <si>
    <t>http://www.congresotamaulipas.gob.mx/Congreso/Archivos/Personal_Base.pdf</t>
  </si>
  <si>
    <t>http://www.congresotamaulipas.gob.mx/Adquisiciones/Licitaciones/Eventos.aspx</t>
  </si>
  <si>
    <t>http://www.congresotamaulipas.gob.mx/InformacionPublica/06_info.asp</t>
  </si>
  <si>
    <t>http://www.congresotamaulipas.gob.mx/InformacionPublica/Numeral7_2016/index.html</t>
  </si>
  <si>
    <t>http://www.congresotamaulipas.gob.mx/InformacionPublica/Conac/Default.asp</t>
  </si>
  <si>
    <t>http://www.congresotamaulipas.gob.mx/InformacionPublica/Conac/Default.asp  categoría programática, programas y proyectos de inversión</t>
  </si>
  <si>
    <t>http://www.congresotamaulipas.gob.mx/ParlamentoAbierto/4-Trimestres.asp?IdTipo=1&amp;Anio=2015</t>
  </si>
  <si>
    <t>http://www.congresotamaulipas.gob.mx/ParlamentoAbierto/4-Trimestres.asp?IdTipo=3&amp;Anio=2015</t>
  </si>
  <si>
    <t>http://www.congresotamaulipas.gob.mx/ParlamentoAbierto/4-Trimestres.asp?IdTipo=6&amp;Anio=2015</t>
  </si>
  <si>
    <t>http://www.congresotamaulipas.gob.mx/ParlamentoAbierto/4-Trimestres.asp?IdTipo=4&amp;Anio=2015</t>
  </si>
  <si>
    <t>Numeral 11: http://www.congresotamaulipas.gob.mx/InformacionPublica/Default.asp</t>
  </si>
  <si>
    <t>http://www.congresotamaulipas.gob.mx/Congreso/Archivos/SituacionF/4Tri2015Bienes.pdf</t>
  </si>
  <si>
    <t>http://www.congresotlaxcala.gob.mx/inicio/index.php/sueldos-y-salarios-de-integrantes-del-congreso-2/</t>
  </si>
  <si>
    <t>http://www.congresotlaxcala.gob.mx/inicio/wp-content/uploads/2015/07/CUENTA-PUBLICA-2015-CONGRESO-DEL-ESTADO.pdf ; Adicionalmente: tabulador de viáticos: http://www.congresotlaxcala.gob.mx/inicio/index.php/lista-con-el-importe-por-concepto-de-viaticos-gastos-de-representacion-alimentacion-o-su-equivalente/</t>
  </si>
  <si>
    <t>No se encontró. http://www.congresotlaxcala.gob.mx/inicio/index.php/transparencia/</t>
  </si>
  <si>
    <t>http://www.congresotlaxcala.gob.mx/inicio/wp-content/uploads/2015/07/CUENTA-PUBLICA-2015-CONGRESO-DEL-ESTADO.pdf</t>
  </si>
  <si>
    <t>http://www.congresotlaxcala.gob.mx/inicio/index.php/presupuestos-de-egresos-del-congreso-del-estado-2/</t>
  </si>
  <si>
    <t>No se encontró trimestral: http://www.congresotlaxcala.gob.mx/inicio/index.php/cuenta-publica-del-congreso-del-estado/</t>
  </si>
  <si>
    <t>http://www.legisver.gob.mx/transparencia/Fraccion%20IV%20Modif%202016.pdf</t>
  </si>
  <si>
    <t>Transfiere al PE del Estado, no del Congreso: http://www.legisver.gob.mx/transparencia/fracciones.php?fraccion=9</t>
  </si>
  <si>
    <t>http://www.legisver.gob.mx/transparencia/fracciones.php?fraccion=36</t>
  </si>
  <si>
    <t>http://www.legisver.gob.mx/transparencia/INMUEBLE.pdf</t>
  </si>
  <si>
    <t>http://www.congresoyucatan.gob.mx/repositorio/transparencia/dietas.pdf</t>
  </si>
  <si>
    <t>http://www.congresoyucatan.gob.mx/repositorio/transparencia/gastos.pdf</t>
  </si>
  <si>
    <t>http://www.congresoyucatan.gob.mx/repositorio/transparencia/2015autorizado.pdf</t>
  </si>
  <si>
    <t>No cumple con toda la información que mandata la LGCG: http://www.congresoyucatan.gob.mx/repositorio/transparencia/InformeAvanceGestionFinanciera2015.pdf</t>
  </si>
  <si>
    <t>No sigue los formatos del CONAC: http://www.congresoyucatan.gob.mx/repositorio/transparencia/informes2015.pdf</t>
  </si>
  <si>
    <t>http://www.congresoyucatan.gob.mx/repositorio/transparencia/noAplica/fraccion%20XIV.pdf</t>
  </si>
  <si>
    <t>http://www.congresozac.gob.mx/art11/fraIV/232</t>
  </si>
  <si>
    <t>http://www.congresozac.gob.mx/coz/images/uploads/20160115141300.pdf</t>
  </si>
  <si>
    <t>http://www.congresozac.gob.mx/coz/images/uploads/20160115140013.pdf</t>
  </si>
  <si>
    <t>http://www.congresozac.gob.mx/coz/images/uploads/20150410192616.pdf</t>
  </si>
  <si>
    <t>http://www.congresozac.gob.mx/art12/fraI/335</t>
  </si>
  <si>
    <t>http://www.congresozac.gob.mx/art12/fraI/334</t>
  </si>
  <si>
    <t>http://www.congresozac.gob.mx/coz/images/uploads/20160115152154.pdf</t>
  </si>
  <si>
    <t>http://www.congresozac.gob.mx/art11/fraXVII/304</t>
  </si>
  <si>
    <t>http://www.congresozac.gob.mx/art11/fraXVII/303</t>
  </si>
  <si>
    <t>http://www.congresozac.gob.mx/art11/fraXXIII/324 ; http://www.congresozac.gob.mx/art12/fraVIII/363</t>
  </si>
  <si>
    <t>Sueldos y Salrios</t>
  </si>
  <si>
    <t>TL_SS_01</t>
  </si>
  <si>
    <t>TL_SS_02</t>
  </si>
  <si>
    <t>TL_SS_03</t>
  </si>
  <si>
    <t>Gastos de Representación y Viáticos</t>
  </si>
  <si>
    <t>TL_RV_01</t>
  </si>
  <si>
    <t>TL_RV_02</t>
  </si>
  <si>
    <t>TL_P_01</t>
  </si>
  <si>
    <t>TL_P_02</t>
  </si>
  <si>
    <t>Servicios por Honorarios</t>
  </si>
  <si>
    <t>TL_SH_01</t>
  </si>
  <si>
    <t>TL_SH_02</t>
  </si>
  <si>
    <t>TL_SH_03</t>
  </si>
  <si>
    <t>Jubilados y Pensionados</t>
  </si>
  <si>
    <t>TL_JP_01</t>
  </si>
  <si>
    <t>TL_JP_02</t>
  </si>
  <si>
    <t>Información Financiera</t>
  </si>
  <si>
    <t>TL_IF_01</t>
  </si>
  <si>
    <t>TL_IF_02</t>
  </si>
  <si>
    <t>TL_IF_03</t>
  </si>
  <si>
    <t>TL_IF_04</t>
  </si>
  <si>
    <t>TL_IF_05</t>
  </si>
  <si>
    <t>TL_IF_06</t>
  </si>
  <si>
    <t>TL_IF_07</t>
  </si>
  <si>
    <t>TL_IF_08</t>
  </si>
  <si>
    <t>TL_IF_09</t>
  </si>
  <si>
    <t>Comunicación Social</t>
  </si>
  <si>
    <t>TL_CS_01</t>
  </si>
  <si>
    <t>TL_CS_02</t>
  </si>
  <si>
    <t>TL_BMI_01</t>
  </si>
  <si>
    <t>TL_BMI_02</t>
  </si>
  <si>
    <t>Estudios</t>
  </si>
  <si>
    <t>TL_ES_01</t>
  </si>
  <si>
    <t>Estadística Legislativa</t>
  </si>
  <si>
    <t>CONAPO 2016</t>
  </si>
  <si>
    <t>Habitantes por diputados locales (hab/diputados)</t>
  </si>
  <si>
    <t xml:space="preserve">Electores por diputados locales 
(padrón electoral/diputados)
</t>
  </si>
  <si>
    <t>Portal del Congreso</t>
  </si>
  <si>
    <t>Twitter del Congreso</t>
  </si>
  <si>
    <t>Redes Sociales</t>
  </si>
  <si>
    <t>Facebook del Congreso</t>
  </si>
  <si>
    <t>Me gusta</t>
  </si>
  <si>
    <t>sí</t>
  </si>
  <si>
    <t>Diputadas</t>
  </si>
  <si>
    <t>Diputados</t>
  </si>
  <si>
    <t>Género del Presidente de la Mesa Directiva (masculino-feminino)</t>
  </si>
  <si>
    <t>Género del Presidente de la Junta o Comisión de Gobierno (masculino-femenino)</t>
  </si>
  <si>
    <t>Notas</t>
  </si>
  <si>
    <t>Totales</t>
  </si>
  <si>
    <t>Promedio</t>
  </si>
  <si>
    <t>no</t>
  </si>
  <si>
    <t>Integración Congreso local (febrero 2016)
Resumen</t>
  </si>
  <si>
    <t>Votos necesarios para reformar la constitución local</t>
  </si>
  <si>
    <t>mitad más uno</t>
  </si>
  <si>
    <t>EL_01</t>
  </si>
  <si>
    <t>EL_02</t>
  </si>
  <si>
    <t>EL_03</t>
  </si>
  <si>
    <t>EL_04</t>
  </si>
  <si>
    <t>EL_05</t>
  </si>
  <si>
    <t>MJ_05</t>
  </si>
  <si>
    <t>MJ_06</t>
  </si>
  <si>
    <t>RS_01</t>
  </si>
  <si>
    <t>RS_02</t>
  </si>
  <si>
    <t>RS_03</t>
  </si>
  <si>
    <t>RS_04</t>
  </si>
  <si>
    <t>RS_05</t>
  </si>
  <si>
    <t>Presupuesto Anual 2016 del Congreso</t>
  </si>
  <si>
    <t>Presupuesto Anual 2015 del Congreso</t>
  </si>
  <si>
    <t>Presupuesto Anual 2014 del Congreso</t>
  </si>
  <si>
    <t>Presupuesto Anual 2013 del Congreso</t>
  </si>
  <si>
    <t>Presupuesto Anual 2012 del Congreso</t>
  </si>
  <si>
    <t>Histórico Presupuestal</t>
  </si>
  <si>
    <t>HP_01</t>
  </si>
  <si>
    <t>HP_02</t>
  </si>
  <si>
    <t>HP_03</t>
  </si>
  <si>
    <t>HP_04</t>
  </si>
  <si>
    <t>HP_05</t>
  </si>
  <si>
    <t>PROMEDIO</t>
  </si>
  <si>
    <t>% presupuesto nacional</t>
  </si>
  <si>
    <t>Servicios Personales</t>
  </si>
  <si>
    <t>Materiales y Suministros</t>
  </si>
  <si>
    <t>Servicios Generales</t>
  </si>
  <si>
    <t>Transferencias, Asignaciones, Subisidios y Otras Ayudas</t>
  </si>
  <si>
    <t>Otros</t>
  </si>
  <si>
    <t>DG_01</t>
  </si>
  <si>
    <t>DG_02</t>
  </si>
  <si>
    <t>DG_03</t>
  </si>
  <si>
    <t>DG_04</t>
  </si>
  <si>
    <t>DG_05</t>
  </si>
  <si>
    <t>0.49% mundial, 0.22% OCDE, 0.89% PMA</t>
  </si>
  <si>
    <t>Fuente: Cuentas Públicas e informes trimestrales del ejercicio del gasto 2014 y 2015.</t>
  </si>
  <si>
    <t>Fuente: Respuesta solicitudes de información.</t>
  </si>
  <si>
    <t>PA_01</t>
  </si>
  <si>
    <t>Las descargas de los marcos jurídicos corresponden a la primera semana de febrero de 2016, de los mismo se tomaron la fecha de la última reforma.</t>
  </si>
  <si>
    <t>Fuente: Páginas de internet de los congresos locales y solicitudes de información.
Fecha de consulta: 05/04/2016</t>
  </si>
  <si>
    <t xml:space="preserve">Fuente del número de diputados y distribución del género: páginas de internet de los congresos locales.
Chiapas y Durango muestran un diputado menos de los que establecen sus constituciones. </t>
  </si>
  <si>
    <t>PG_08</t>
  </si>
  <si>
    <t>PG_09</t>
  </si>
  <si>
    <t>PG_10</t>
  </si>
  <si>
    <t>PG_11</t>
  </si>
  <si>
    <t>PG_12</t>
  </si>
  <si>
    <t>PG_13</t>
  </si>
  <si>
    <t>PG_14</t>
  </si>
  <si>
    <t>PG_15</t>
  </si>
  <si>
    <t>PG_16</t>
  </si>
  <si>
    <t>PG_17</t>
  </si>
  <si>
    <t>SP_06</t>
  </si>
  <si>
    <t>Total de días naturales de los periodos ordinarios</t>
  </si>
  <si>
    <t>Parámetro Internacional</t>
  </si>
  <si>
    <t>17 mundial; 19 Américas</t>
  </si>
  <si>
    <t>TL_06</t>
  </si>
  <si>
    <t>OCDE 5, PMA 4</t>
  </si>
  <si>
    <t>Número de partidos políticos en el Congreso</t>
  </si>
  <si>
    <t>CP_05</t>
  </si>
  <si>
    <t>CP_06</t>
  </si>
  <si>
    <t>CP_07</t>
  </si>
  <si>
    <t>CP_08</t>
  </si>
  <si>
    <t>CP_09</t>
  </si>
  <si>
    <t>CP_10</t>
  </si>
  <si>
    <t>CP_11</t>
  </si>
  <si>
    <t>CP_12</t>
  </si>
  <si>
    <t>CP_13</t>
  </si>
  <si>
    <t>CP_14</t>
  </si>
  <si>
    <t>CP_15</t>
  </si>
  <si>
    <t>CP_16</t>
  </si>
  <si>
    <t>No todos los diputados locales independientes fueron electos bajo esta vía. Algunos fueron electos bajo un partido político y posteriormente, ya como diputados, se desligaron del partido.</t>
  </si>
  <si>
    <t>Transparencia Legislativa</t>
  </si>
  <si>
    <t>Cumplimiento con obligaciones de la Ley General de Transparencia</t>
  </si>
  <si>
    <t>Cumplimiento con la armonización de la LGT en tiempo</t>
  </si>
  <si>
    <t>PA_02</t>
  </si>
  <si>
    <t>PL_01</t>
  </si>
  <si>
    <t>PL_02</t>
  </si>
  <si>
    <t>GE_07</t>
  </si>
  <si>
    <t>NETO</t>
  </si>
  <si>
    <t>% Diputadas PRI respecto del total de sus diputados en el congreso</t>
  </si>
  <si>
    <t>% Diputadas PAN respecto del total de sus diputados en el congreso</t>
  </si>
  <si>
    <t>% Diputadas PRD respecto del total de sus diputados en el congreso</t>
  </si>
  <si>
    <t>% Diputadas PVEM respecto del total de sus diputados en el congreso</t>
  </si>
  <si>
    <t>% Diputadas MORENA respecto del total de sus diputados en el congreso</t>
  </si>
  <si>
    <t>% Diputadas NA respecto del total de sus diputados en el congreso</t>
  </si>
  <si>
    <t>% Diputadas MC respecto del total de sus diputados en el congreso</t>
  </si>
  <si>
    <t>% Diputadas PT respecto del total de sus diputados en el congreso</t>
  </si>
  <si>
    <t>% Diputadas PES respecto del total de sus diputados en el congreso</t>
  </si>
  <si>
    <t>% Diputadas partidos locales respecto del total de sus diputados en el congreso</t>
  </si>
  <si>
    <r>
      <t xml:space="preserve">Número de </t>
    </r>
    <r>
      <rPr>
        <b/>
        <i/>
        <sz val="11"/>
        <color theme="1"/>
        <rFont val="Calibri"/>
        <family val="2"/>
        <scheme val="minor"/>
      </rPr>
      <t>Comisiones Legislativas Permanentes</t>
    </r>
  </si>
  <si>
    <t>Estudios financiados 
2013-2015</t>
  </si>
  <si>
    <t>SD</t>
  </si>
  <si>
    <t>PG_18</t>
  </si>
  <si>
    <t>PG_19</t>
  </si>
  <si>
    <t>PG_20</t>
  </si>
  <si>
    <t>PG_21</t>
  </si>
  <si>
    <t>PG_22</t>
  </si>
  <si>
    <t>PG_23</t>
  </si>
  <si>
    <t>PG_24</t>
  </si>
  <si>
    <t>PG_25</t>
  </si>
  <si>
    <t>PG_26</t>
  </si>
  <si>
    <t>PG_27</t>
  </si>
  <si>
    <t>PG_28</t>
  </si>
  <si>
    <t>PG_29</t>
  </si>
  <si>
    <t>% Diputadas independientes respecto del total de los diputados independientes en el congreso</t>
  </si>
  <si>
    <t>Fundamento constitucional
(Artículo)</t>
  </si>
  <si>
    <t>Link presidencias órganos de gobierno 
(paridad de género)</t>
  </si>
  <si>
    <t>Presupuesto por diputado (presupuesto del congreso 2016/número de diputados)</t>
  </si>
  <si>
    <t>Presupuesto por habitante (presupuesto del congreso 2016/número de habitantes)</t>
  </si>
  <si>
    <t>% que representa el presupuesto 2016 del Congreso respecto al Presupuesto de Egresos del Estado 2016</t>
  </si>
  <si>
    <t>Distribución del Gasto Ejercido por los Congresos 2015</t>
  </si>
  <si>
    <t>Presupuesto de los Congresos Modificado</t>
  </si>
  <si>
    <t>Presupuestos Organismos de los Congresos</t>
  </si>
  <si>
    <t>Sueldo bruto mensual por diputado 2016</t>
  </si>
  <si>
    <t>Sueldo neto mensual por diputado 2016</t>
  </si>
  <si>
    <t>Concepto bruto 2016</t>
  </si>
  <si>
    <t>Concepto neto 2016</t>
  </si>
  <si>
    <t>Sueldos y Salarios de los Diputados</t>
  </si>
  <si>
    <t>Gastos Específicos de los Congresos 2015</t>
  </si>
  <si>
    <t>Gasto servicios oficiales 2015
Presupuesto Modificado</t>
  </si>
  <si>
    <t>Porcentaje de los Pasivos 2015 sobre el Presupuesto Aprobado del Congreso 2016</t>
  </si>
  <si>
    <t>Notas:</t>
  </si>
  <si>
    <t>Fundamento constitucional o legal
(Artículo)</t>
  </si>
  <si>
    <t>Número mínimo de sesiones durante los Periodos Ordinarios de acuerdo a la normatividad</t>
  </si>
  <si>
    <t>Fundamento Ley o Reglamento del Congreso del número mínimo de sesiones</t>
  </si>
  <si>
    <t>El promedio del crecimiento real del congreso no considera a Michoacán ni al Estado de México.</t>
  </si>
  <si>
    <t>En el caso de Michoacán, el % es el que representa el Poder Legislativo.</t>
  </si>
  <si>
    <t>Fuentes: CONAPO 2016 http://www.conapo.gob.mx/es/CONAPO/Proyecciones_Datos
INE Inofrmación al 25 de marzo de 2016: http://listanominal.ife.org.mx/ubicamodulo/PHP/index.php
EL_04 y EL_05: el número de diputados es el que establece la constitución local.</t>
  </si>
  <si>
    <t>Fecha de consulta: 02/05/2016
Se consideran las redes sociales en donde fue posible encontrar el vínculo en la página de internet del congreso.
Los promedios son únicamente sobre el número de congresos que tienen redes.</t>
  </si>
  <si>
    <t>Número de Diputados que aparecen en la página de internet del congreso</t>
  </si>
  <si>
    <t>SD= Sin Diputados, es decir, no tiene representación en el congreso, en consecuencia, el porcentaje en aquellos partidos SD, no aplica (NA).
El porcentaje del promedio es el resultado de dividir el número total de las diputados locales de un partido/el número total de legisladores locales de mismo partido.</t>
  </si>
  <si>
    <t>Fuentes: páginas de internet de los congresos locales.
Mayoría en los congresos: PRI 20; PAN 6; PRD 2; MC, MORENA, PVEM: 1; y el PRI-PAN son los partidos con el mismo y mayor número de diputados en un congreso local.</t>
  </si>
  <si>
    <t>Partido de mayoría: aquél partido con mayor número de diputados en el congreso.</t>
  </si>
  <si>
    <t>Mayoría o Dividido</t>
  </si>
  <si>
    <t>Mayoría= más de 50%
Dividido= 50% o menos</t>
  </si>
  <si>
    <t>Partido Estatal de Baja California, Partido de Reonovación Sudcaliforniana, Mover a Chiapas, Chiapas Unido, Unidad Democrática de Coahuila, Partido Primero Coahuila, Partido Social Demócrata Coahuila, Partido Humanista DF, Partido Duranguense, Partido Humanista Morelos, Partido Social Demócrata Morelos, Unidad Popula Oaxaca, Partido Social Demócrata Oaxaca, Compromiso por Puebla, Pacto Social de Integración Puebla, Partido Conciencia Popular SLP, Partido Sinaloense, Partido Socialista Tlaxcala, Partido Alianza Ciudadana Tlaxacala, Partido Alternativa Veracruzana</t>
  </si>
  <si>
    <t>Fuente: elaboración propia. Consultar Anexo Metodológico.</t>
  </si>
  <si>
    <t>Fiscalización</t>
  </si>
  <si>
    <t>Fecha publicación Periódico Oficial</t>
  </si>
  <si>
    <t>Presupuesto Anual 2016 del OFS</t>
  </si>
  <si>
    <t>1 sep - 31 ago</t>
  </si>
  <si>
    <t>26 sep - 25 sep</t>
  </si>
  <si>
    <t>El número de diputados que aparece en la página de internet de los congresos locales fue consultado en febrero y marzo de 2016.
Durango y Tlaxcala reformaron sus constituciones para reducir el número de diputados para sus siguientes legislaturas, por lo que el número de diputados que actualmente actualmente en la página es mayor. Durango pasó de 30 a 25 y Tlaxcala de 32 a 25.
Los datos correspondientes a las claves CL_04 y CL_06 se fundamentan en la Constitución Local.</t>
  </si>
  <si>
    <t>El número de diputados por partido se obtuvo de las página de internet de los congresos locales, fueron consultados en febrero y marzo de 2016.</t>
  </si>
  <si>
    <t>Promedio y Total del criterio FL_02 excluye a Michoacán.
FL_03: el número de diputados contempla a los que aparecen en la página del congreso.
En el presupuesto por diputado y por habitante y en el % que representa el presupuesto del congreso respecto del presupuesto de egresos del estado, los números de Michoacán considera a su Poder Legislativo, pues no distingue solo el del Congreso.</t>
  </si>
  <si>
    <t>Fuente: Páginas de internet de los congresos locales.
Tabasco: no se encontró sueldo bruto.</t>
  </si>
  <si>
    <t>Fuente: Solicitudes de información.</t>
  </si>
  <si>
    <t>Gasto anual traslado y viáticos 2015
Presupuesto Modificado</t>
  </si>
  <si>
    <t>Servicios de traslados y viáticos: Asignaciones destinadas a cubrir los servicios de traslado, instalación y viáticos del personal, cuando por el desempeño de sus labores propias o comisiones de trabajo, requieran trasladarse a lugares distintos al de su adscripción (CONAC).
Fuente: Cuentas Públicas, Información presupuestal del ejercicio del gasto.</t>
  </si>
  <si>
    <t>Servicios oficiales: Asignaciones destinadas a cubrir los servicios relacionados con la celebración de actos y ceremonias oficiales realizadas por los entes públicos; así como los gastos de representación y los necesarios para las oficinas establecidas en el exterior. (CONAC).
Fuente: Cuentas Públicas, Información presupuestal del ejercicio del gasto.</t>
  </si>
  <si>
    <t>Servicios de Comunicación Social y Publicidad: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(CONAC).
Fuente: Cuentas Públicas, Información presupuestal del ejercicio del gasto.</t>
  </si>
  <si>
    <t>% gasto en Comunicación Social sobre el Presupuesto Modificado del Congreso 2015</t>
  </si>
  <si>
    <t>El resultado es de de dividir el Presupuesto Modificado 2015/el gasto en comunicación social 2015</t>
  </si>
  <si>
    <t>Gasto en comunicación social 2015
Modificado</t>
  </si>
  <si>
    <t>Ayudas sociales 2015
Modificado</t>
  </si>
  <si>
    <t>Pensiones y Jubilaciones 2015
Modificado</t>
  </si>
  <si>
    <t>Pensiones y Jubilaciones: 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 (CONAC).
Fuente: Cuentas Públicas, Información presupuestal del ejercicio del gasto.</t>
  </si>
  <si>
    <t>Ayudas Sociales: Asignaciones que los entes públicos otorgan a personas, instituciones y diversos sectores de la población para propósitos sociales (CONAC).
Fuente: Cuentas Públicas, Información presupuestal del ejercicio del gasto.</t>
  </si>
  <si>
    <t>Remuneraciones al personal de carácter transitorio: Asignaciones destinadas a cubrir las percepciones correspondientes al personal de carácter eventual (CONAC).
Fuente: Cuentas Públicas, Información presupuestal del ejercicio del gasto.</t>
  </si>
  <si>
    <t>Remuneraciones Personal transitorio 2015
Modificado</t>
  </si>
  <si>
    <t>Pasivos: Endeudamiento del ente.
Fuente: Cuentas Públicas, Información contable del ejercicio del gasto.</t>
  </si>
  <si>
    <t>Fuente: Constituciones locales y/o leyes orgánicas de los congresos locales.</t>
  </si>
  <si>
    <t>Fuente: elaboración propia.</t>
  </si>
  <si>
    <t>Fuente: leyes orgánicas de los congresos locales o sus reglamentos.</t>
  </si>
  <si>
    <t>Fuente: Solicitudes de información y elaboración propia con datos de las páginas de internet de los congresos locales.</t>
  </si>
  <si>
    <t>Fuente: Leyes orgánicas de los congresos locales.</t>
  </si>
  <si>
    <t>Fundamento Ley Orgánica
(Artículo)</t>
  </si>
  <si>
    <t>Fuente: Solicitudes de información y elaboración propia con datos de las páginas de internet de los congresos locales.
Mediante respuesta a solicitud de información, el congreso de Chiapas remitió a su página web, en donde solo se localizaron a partir del mes de octubre.</t>
  </si>
  <si>
    <t>Fuente: Solicitudes de información y elaboración propia con datos de las páginas de internet de los congresos locales.
Mediante respuesta a solicitud de información, el congreso de Chiapas remitió a su página web, en donde solo se localizaron a partir del mes de junio.</t>
  </si>
  <si>
    <t>Fuente: Solicitudes de información y elaboración propia con datos de las páginas de internet de los congresos locales.
Mediante respuesta a solicitud de información, el congreso de Chiapas remitió a su página web, en donde solo se localizaron a partir del mes de abril.</t>
  </si>
  <si>
    <t>Fuente: solicitudes de información.</t>
  </si>
  <si>
    <t>Resultado de dividr el número de plazas entre el número de diputados que aparecen en la página.</t>
  </si>
  <si>
    <t>Se calculó el crecimiento real (ajustado por inflación) acumulado (2012-2016) del presupuesto.</t>
  </si>
  <si>
    <t>Comparecencias de secretarios del poder ejecutivo en 2015 (Pleno/comisiones)</t>
  </si>
  <si>
    <t>Fuente: Cuentas Públicas 2015 e Información trimestral del Ejercicio del Gasto cuarto trimestre.
Al 10 de junio de 2016: Baja California Sur, Durango, Michoacán y Veracruz no tenían publicado la cuenta pública armonizada 2015. Tampoco fue posible obtener el ejercicio del gasto del congreso al 31 de diciembre de 2015.
Chiapas, Hidalgo y Quintana Roo, tenían el desglose pero de manera consolidada (congreso+ente fiscalizador), por lo que no se estableció la distribución del gasto.
Oaxaca tiene disponble la clasificación por objeto del gasto, sin embargo no lo desglosa correctamente.</t>
  </si>
  <si>
    <t>Fuente: Cuentas Públicas 2015 e Información trimestral del Ejercicio del Gasto cuarto trimestre.
Al 10 de junio de 2016: Baja California Sur, Durango, Michoacán y Veracruz no tenían publicado la cuenta pública armonizada 2015. Tampoco fue posible obtener el ejercicio del gasto del congreso al 31 de diciembre de 2015.
Chiapas, Hidalgo y Quintana Roo, tenían el desglose pero de manera consolidada (congreso+ente fiscalizador), por lo que no se estableció la distribución del gasto.
Oaxaca tiene espacioes en blanco porque su clasificación por objeto del gasto no desglosa esa información.</t>
  </si>
  <si>
    <t>FI_01</t>
  </si>
  <si>
    <t>FI_02</t>
  </si>
  <si>
    <t>El resultado es el de dividir el presupuesto del Órgano de Fiscalización Superior (OFS)/el presupuesto del poder legislativo del estado*100
El parámetro internacional considera al % de la Auditoría Superior de la Federación (presupuesto de la ASF/(presupuesto de la cámara de diputados+presupuesto de la ASF)</t>
  </si>
  <si>
    <t>% del OFS del total del presupuesto del Poder Legislativo
2016</t>
  </si>
  <si>
    <t>Fuente: Presupuesto de Egresos de los Estados.
El parámetro internacional considera al presupuesto de la Auditoría Superior de la Federación.
En el Presupuesto de Egresos de Michoacán no se distingue el presupuesto del Poder Legislativo.</t>
  </si>
  <si>
    <t>Pesupuesto de Egresos del Estado
2016</t>
  </si>
  <si>
    <t>FL_08</t>
  </si>
  <si>
    <t>CL_11</t>
  </si>
  <si>
    <t>Se otorga un 100% cuando la ley estatal de transparencia armonizada ha sido publicada en periódico oficial del estado el 05/05/16 o antes.</t>
  </si>
  <si>
    <t>Aplicables a diputados electos en:</t>
  </si>
  <si>
    <t>El 10/02/2014 se reformó el párrafo segundo de la fracción del artículo 116, la cual mandató a las constituciones locales a establecer la elección consecutiva hasta por cuatro periodos. 
En las constituciones y en los decretos de reforma que contemplan la reelección legislativa de los estados de Chiapas, Coahuila, Guerrero, Hidalgo, Nuevo León y Tlaxcala, no se establece a partir de cuándo será aplicable. En este sentido, para la construcción de esta base se aplicó de manera supletoria el decreto de reforma constitucional que contiene la reelección legislativa a nivel local, considerando que ésta no sería aplicable para los legisladores locales que se encontraban en funciones a la entrada en vigor de dicha reforma (11/02/14).</t>
  </si>
  <si>
    <t>Costos Legislativos</t>
  </si>
  <si>
    <t>¿Disponible en el portal de transparencia del Congreso del Estado la información contable del ejercicio trimestral del gasto en términos de la LGCG?</t>
  </si>
  <si>
    <t>Transparencia Legislativa Sueldos y Salrios</t>
  </si>
  <si>
    <t>Transparencia Legislativa Gastos de Representación y Viáticos</t>
  </si>
  <si>
    <t>Transparencia Legislativa Plazas</t>
  </si>
  <si>
    <t>Transparencia Legislativa Servicios por Honorarios</t>
  </si>
  <si>
    <t>Transparencia Legislativa Jubilados y Pensionados</t>
  </si>
  <si>
    <t>Transparencia Legislativa Información Financiera</t>
  </si>
  <si>
    <t>Transparencia Legislativa Comunicación Social</t>
  </si>
  <si>
    <t>Transparencia Legislativa Bienes Muebles e Inmuebles</t>
  </si>
  <si>
    <t>Transparencia Legislativa Estudios</t>
  </si>
  <si>
    <t>SS_05</t>
  </si>
  <si>
    <t xml:space="preserve">Remuneración bruta anual 
2015
</t>
  </si>
  <si>
    <t>Cumplimiento</t>
  </si>
  <si>
    <t>SS_06</t>
  </si>
  <si>
    <t>Fuente: Elaboración propia, con datos de solicitudes de información.</t>
  </si>
  <si>
    <t>Fuente: Presupuestos de Egresos de los Estados
En blanco: cuando el Presupuesto de Egresos del Estado no distingue el presupuesto del Poder Legislativo (entre congreso del estado y entidad fiscalizadora).
En el promedio se excluye a los estados que no tienen disponible el presupuesto para el congreso.</t>
  </si>
  <si>
    <t xml:space="preserve">Remuneración bruta anual 2015 
/ 12 
/ # Diputados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</si>
</sst>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164" formatCode="&quot;$&quot;#,##0.00"/>
    <numFmt numFmtId="165" formatCode="0.0%"/>
    <numFmt numFmtId="166" formatCode="#,##0_ ;[Red]\-#,##0\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i/>
      <sz val="11"/>
      <color theme="1"/>
      <name val="Calibri"/>
      <family val="2"/>
      <scheme val="minor"/>
    </font>
    <font>
      <b/>
      <i/>
      <sz val="11"/>
      <name val="Calibri"/>
      <family val="2"/>
      <scheme val="minor"/>
    </font>
    <font>
      <b/>
      <sz val="11"/>
      <name val="Calibri"/>
      <family val="2"/>
      <scheme val="minor"/>
    </font>
    <font>
      <u/>
      <sz val="11"/>
      <color theme="10"/>
      <name val="Calibri"/>
      <family val="2"/>
      <scheme val="minor"/>
    </font>
    <font>
      <sz val="11"/>
      <name val="Calibri"/>
      <family val="2"/>
      <scheme val="minor"/>
    </font>
    <font>
      <sz val="11"/>
      <name val="Calibri"/>
      <family val="2"/>
    </font>
    <font>
      <i/>
      <sz val="11"/>
      <color theme="1"/>
      <name val="Calibri"/>
      <family val="2"/>
      <scheme val="minor"/>
    </font>
    <font>
      <i/>
      <sz val="10"/>
      <color theme="1"/>
      <name val="Calibri"/>
      <family val="2"/>
      <scheme val="minor"/>
    </font>
    <font>
      <i/>
      <sz val="11"/>
      <name val="Calibri"/>
      <family val="2"/>
    </font>
    <font>
      <sz val="12"/>
      <color theme="1"/>
      <name val="Calibri"/>
      <family val="2"/>
      <scheme val="minor"/>
    </font>
    <font>
      <sz val="11"/>
      <color theme="1"/>
      <name val="Arial"/>
      <family val="2"/>
    </font>
    <font>
      <b/>
      <sz val="11"/>
      <color theme="0"/>
      <name val="Calibri"/>
      <family val="2"/>
      <scheme val="minor"/>
    </font>
    <font>
      <i/>
      <sz val="11"/>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4" tint="0.3999450666829432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39997558519241921"/>
        <bgColor indexed="64"/>
      </patternFill>
    </fill>
    <fill>
      <patternFill patternType="solid">
        <fgColor theme="3" tint="-0.249977111117893"/>
        <bgColor indexed="64"/>
      </patternFill>
    </fill>
    <fill>
      <patternFill patternType="solid">
        <fgColor theme="3" tint="0.79998168889431442"/>
        <bgColor rgb="FF000000"/>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381">
    <xf numFmtId="0" fontId="0" fillId="0" borderId="0" xfId="0"/>
    <xf numFmtId="0" fontId="0" fillId="2" borderId="13" xfId="0" applyFill="1" applyBorder="1"/>
    <xf numFmtId="3" fontId="0" fillId="3" borderId="13" xfId="0" applyNumberFormat="1" applyFill="1" applyBorder="1" applyAlignment="1">
      <alignment horizontal="center"/>
    </xf>
    <xf numFmtId="3" fontId="0" fillId="3" borderId="15" xfId="0" applyNumberFormat="1" applyFill="1" applyBorder="1" applyAlignment="1">
      <alignment horizontal="center"/>
    </xf>
    <xf numFmtId="0" fontId="0" fillId="3" borderId="5" xfId="0" applyFill="1" applyBorder="1"/>
    <xf numFmtId="0" fontId="0" fillId="2" borderId="19" xfId="0" applyFill="1" applyBorder="1"/>
    <xf numFmtId="3" fontId="0" fillId="3" borderId="5" xfId="0" applyNumberFormat="1" applyFill="1" applyBorder="1" applyAlignment="1">
      <alignment horizontal="center"/>
    </xf>
    <xf numFmtId="0" fontId="0" fillId="2" borderId="7" xfId="0" applyFill="1" applyBorder="1"/>
    <xf numFmtId="0" fontId="0" fillId="4" borderId="8" xfId="0" applyFill="1" applyBorder="1"/>
    <xf numFmtId="3" fontId="0" fillId="3" borderId="9" xfId="0" applyNumberFormat="1" applyFill="1" applyBorder="1" applyAlignment="1">
      <alignment horizontal="center"/>
    </xf>
    <xf numFmtId="0" fontId="7" fillId="0" borderId="0" xfId="2"/>
    <xf numFmtId="14" fontId="0" fillId="0" borderId="0" xfId="0" applyNumberFormat="1"/>
    <xf numFmtId="1" fontId="0" fillId="6" borderId="16" xfId="0" applyNumberFormat="1" applyFill="1" applyBorder="1" applyAlignment="1">
      <alignment horizontal="center" vertical="center"/>
    </xf>
    <xf numFmtId="9" fontId="0" fillId="0" borderId="0" xfId="0" applyNumberFormat="1" applyBorder="1" applyAlignment="1">
      <alignment horizontal="center"/>
    </xf>
    <xf numFmtId="14" fontId="0" fillId="0" borderId="0" xfId="0" applyNumberFormat="1" applyBorder="1" applyAlignment="1">
      <alignment horizontal="center"/>
    </xf>
    <xf numFmtId="49" fontId="10" fillId="0" borderId="15" xfId="0" applyNumberFormat="1" applyFont="1" applyBorder="1" applyAlignment="1">
      <alignment horizontal="center"/>
    </xf>
    <xf numFmtId="0" fontId="0" fillId="0" borderId="0" xfId="0" applyAlignment="1"/>
    <xf numFmtId="0" fontId="0" fillId="0" borderId="0" xfId="0" applyAlignment="1">
      <alignment horizontal="center"/>
    </xf>
    <xf numFmtId="3" fontId="0" fillId="0" borderId="0" xfId="0" applyNumberFormat="1"/>
    <xf numFmtId="1" fontId="0" fillId="0" borderId="0" xfId="0" applyNumberFormat="1" applyAlignment="1">
      <alignment horizontal="center"/>
    </xf>
    <xf numFmtId="0" fontId="10" fillId="0" borderId="0" xfId="0" applyFont="1"/>
    <xf numFmtId="164" fontId="0" fillId="0" borderId="0" xfId="0" applyNumberFormat="1" applyBorder="1" applyAlignment="1">
      <alignment horizontal="left"/>
    </xf>
    <xf numFmtId="10" fontId="0" fillId="0" borderId="0" xfId="0" applyNumberFormat="1" applyBorder="1" applyAlignment="1">
      <alignment horizontal="left"/>
    </xf>
    <xf numFmtId="10" fontId="0" fillId="0" borderId="0" xfId="0" applyNumberFormat="1" applyBorder="1" applyAlignment="1">
      <alignment horizontal="center"/>
    </xf>
    <xf numFmtId="164" fontId="0" fillId="0" borderId="0" xfId="0" applyNumberFormat="1" applyAlignment="1">
      <alignment horizontal="center"/>
    </xf>
    <xf numFmtId="1" fontId="0" fillId="0" borderId="0" xfId="0" applyNumberFormat="1"/>
    <xf numFmtId="164" fontId="0" fillId="0" borderId="0" xfId="0" applyNumberFormat="1" applyBorder="1" applyAlignment="1">
      <alignment horizontal="center"/>
    </xf>
    <xf numFmtId="164" fontId="6" fillId="6" borderId="0" xfId="0" applyNumberFormat="1" applyFont="1" applyFill="1" applyBorder="1" applyAlignment="1">
      <alignment horizontal="center" vertical="center" wrapText="1"/>
    </xf>
    <xf numFmtId="0" fontId="10" fillId="3" borderId="5" xfId="0" applyFont="1" applyFill="1" applyBorder="1" applyAlignment="1">
      <alignment horizontal="center" vertical="center"/>
    </xf>
    <xf numFmtId="3" fontId="0" fillId="3" borderId="15" xfId="0" applyNumberFormat="1" applyFont="1" applyFill="1" applyBorder="1" applyAlignment="1">
      <alignment horizontal="center" vertical="center"/>
    </xf>
    <xf numFmtId="0" fontId="0" fillId="3" borderId="5" xfId="0" applyFont="1" applyFill="1" applyBorder="1" applyAlignment="1">
      <alignment horizontal="center" vertical="center"/>
    </xf>
    <xf numFmtId="3" fontId="0" fillId="3" borderId="5" xfId="0" applyNumberFormat="1" applyFont="1" applyFill="1" applyBorder="1" applyAlignment="1">
      <alignment horizontal="center" vertical="center"/>
    </xf>
    <xf numFmtId="0" fontId="0" fillId="0" borderId="0" xfId="0" applyFont="1" applyAlignment="1">
      <alignment horizontal="center" vertical="center"/>
    </xf>
    <xf numFmtId="0" fontId="0" fillId="3" borderId="15" xfId="0" applyFont="1" applyFill="1" applyBorder="1" applyAlignment="1">
      <alignment horizontal="left"/>
    </xf>
    <xf numFmtId="0" fontId="0" fillId="3" borderId="5" xfId="0" applyFont="1" applyFill="1" applyBorder="1" applyAlignment="1">
      <alignment horizontal="left"/>
    </xf>
    <xf numFmtId="14" fontId="0" fillId="0" borderId="0" xfId="0" applyNumberFormat="1" applyFont="1" applyAlignment="1">
      <alignment horizontal="left"/>
    </xf>
    <xf numFmtId="0" fontId="0" fillId="0" borderId="0" xfId="0" applyFont="1" applyAlignment="1">
      <alignment horizontal="left"/>
    </xf>
    <xf numFmtId="0" fontId="0" fillId="3" borderId="5" xfId="0" applyFont="1" applyFill="1" applyBorder="1" applyAlignment="1">
      <alignment horizontal="left" vertical="center"/>
    </xf>
    <xf numFmtId="0" fontId="0" fillId="3" borderId="15" xfId="0" applyFont="1" applyFill="1" applyBorder="1" applyAlignment="1">
      <alignment horizontal="left" vertical="center"/>
    </xf>
    <xf numFmtId="49" fontId="0" fillId="3" borderId="5" xfId="0" applyNumberFormat="1" applyFill="1" applyBorder="1"/>
    <xf numFmtId="0" fontId="0" fillId="0" borderId="0" xfId="0" applyFont="1" applyAlignment="1">
      <alignment horizontal="center"/>
    </xf>
    <xf numFmtId="0" fontId="0" fillId="0" borderId="0" xfId="0" applyAlignment="1">
      <alignment horizontal="center"/>
    </xf>
    <xf numFmtId="49" fontId="0" fillId="0" borderId="25" xfId="0" applyNumberFormat="1" applyBorder="1"/>
    <xf numFmtId="0" fontId="0" fillId="0" borderId="0" xfId="0" applyAlignment="1">
      <alignment horizontal="center" vertical="center"/>
    </xf>
    <xf numFmtId="0" fontId="14" fillId="6" borderId="5" xfId="0" applyFont="1" applyFill="1" applyBorder="1"/>
    <xf numFmtId="9" fontId="0" fillId="0" borderId="0" xfId="1" applyFont="1" applyAlignment="1">
      <alignment horizontal="center" vertical="center"/>
    </xf>
    <xf numFmtId="9" fontId="0" fillId="0" borderId="0" xfId="1" applyFont="1"/>
    <xf numFmtId="9" fontId="0" fillId="0" borderId="27" xfId="1" applyFont="1" applyBorder="1" applyAlignment="1">
      <alignment horizontal="center" vertical="center"/>
    </xf>
    <xf numFmtId="49" fontId="0" fillId="0" borderId="0" xfId="0" applyNumberFormat="1" applyBorder="1" applyAlignment="1">
      <alignment horizontal="center"/>
    </xf>
    <xf numFmtId="49" fontId="10" fillId="0" borderId="0" xfId="0" applyNumberFormat="1" applyFont="1" applyBorder="1" applyAlignment="1">
      <alignment horizontal="center"/>
    </xf>
    <xf numFmtId="1" fontId="0" fillId="6" borderId="0" xfId="0" applyNumberFormat="1" applyFill="1" applyBorder="1" applyAlignment="1">
      <alignment horizontal="center" vertical="center"/>
    </xf>
    <xf numFmtId="0" fontId="0" fillId="0" borderId="15" xfId="0" applyNumberFormat="1" applyBorder="1" applyAlignment="1">
      <alignment horizontal="center"/>
    </xf>
    <xf numFmtId="0" fontId="0" fillId="0" borderId="0" xfId="0" applyNumberFormat="1" applyBorder="1" applyAlignment="1">
      <alignment horizontal="center"/>
    </xf>
    <xf numFmtId="164" fontId="9" fillId="10" borderId="5" xfId="0" applyNumberFormat="1" applyFont="1" applyFill="1" applyBorder="1"/>
    <xf numFmtId="164" fontId="9" fillId="10" borderId="9" xfId="0" applyNumberFormat="1" applyFont="1" applyFill="1" applyBorder="1"/>
    <xf numFmtId="164" fontId="6" fillId="9" borderId="5" xfId="0" applyNumberFormat="1" applyFont="1" applyFill="1" applyBorder="1" applyAlignment="1">
      <alignment horizontal="center" vertical="center" wrapText="1"/>
    </xf>
    <xf numFmtId="0" fontId="0" fillId="0" borderId="0" xfId="0" applyAlignment="1">
      <alignment vertical="center"/>
    </xf>
    <xf numFmtId="0" fontId="0" fillId="4" borderId="10" xfId="0" applyFill="1" applyBorder="1"/>
    <xf numFmtId="9" fontId="0" fillId="0" borderId="31" xfId="0" applyNumberFormat="1" applyBorder="1" applyAlignment="1">
      <alignment vertical="center"/>
    </xf>
    <xf numFmtId="9"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4" borderId="18" xfId="0" applyFill="1" applyBorder="1"/>
    <xf numFmtId="0" fontId="0" fillId="4" borderId="23" xfId="0" applyFill="1" applyBorder="1"/>
    <xf numFmtId="0" fontId="0" fillId="4" borderId="11" xfId="0" applyFill="1" applyBorder="1"/>
    <xf numFmtId="3" fontId="3" fillId="3" borderId="5" xfId="0" applyNumberFormat="1" applyFont="1" applyFill="1" applyBorder="1" applyAlignment="1">
      <alignment horizontal="center" vertical="center" wrapText="1"/>
    </xf>
    <xf numFmtId="3" fontId="0" fillId="3" borderId="19" xfId="0" applyNumberFormat="1" applyFill="1" applyBorder="1" applyAlignment="1">
      <alignment horizontal="center"/>
    </xf>
    <xf numFmtId="3" fontId="0" fillId="3" borderId="7" xfId="0" applyNumberFormat="1" applyFill="1" applyBorder="1" applyAlignment="1">
      <alignment horizontal="center"/>
    </xf>
    <xf numFmtId="0" fontId="0" fillId="3" borderId="15" xfId="0" applyFill="1" applyBorder="1"/>
    <xf numFmtId="0" fontId="2" fillId="3" borderId="5" xfId="0" applyFont="1" applyFill="1" applyBorder="1" applyAlignment="1">
      <alignment horizontal="center" vertical="center" wrapText="1"/>
    </xf>
    <xf numFmtId="3" fontId="0" fillId="3" borderId="5" xfId="0" applyNumberFormat="1" applyFont="1" applyFill="1" applyBorder="1" applyAlignment="1">
      <alignment horizontal="center" vertical="center" wrapText="1"/>
    </xf>
    <xf numFmtId="0" fontId="0" fillId="5" borderId="0" xfId="0" applyFill="1" applyAlignment="1">
      <alignment horizontal="center" vertical="center"/>
    </xf>
    <xf numFmtId="0" fontId="0" fillId="6" borderId="0" xfId="0" applyFill="1" applyAlignment="1">
      <alignment horizontal="center" vertical="center"/>
    </xf>
    <xf numFmtId="0" fontId="2" fillId="11" borderId="26" xfId="0" applyFont="1" applyFill="1" applyBorder="1" applyAlignment="1">
      <alignment horizontal="center" vertical="center" wrapText="1"/>
    </xf>
    <xf numFmtId="164" fontId="0" fillId="0" borderId="0" xfId="0" applyNumberFormat="1"/>
    <xf numFmtId="9" fontId="0" fillId="0" borderId="0" xfId="1" applyFont="1" applyAlignment="1">
      <alignment horizontal="center"/>
    </xf>
    <xf numFmtId="0" fontId="0" fillId="0" borderId="0" xfId="0" applyAlignment="1">
      <alignment vertical="top" wrapText="1"/>
    </xf>
    <xf numFmtId="3" fontId="0" fillId="0" borderId="0" xfId="0" applyNumberFormat="1" applyAlignment="1">
      <alignment horizontal="center"/>
    </xf>
    <xf numFmtId="14" fontId="0" fillId="0" borderId="0" xfId="0" applyNumberFormat="1" applyFont="1" applyAlignment="1">
      <alignment horizontal="center"/>
    </xf>
    <xf numFmtId="0" fontId="0" fillId="0" borderId="0" xfId="0" applyBorder="1" applyAlignment="1">
      <alignment horizontal="center"/>
    </xf>
    <xf numFmtId="14" fontId="0" fillId="5" borderId="0" xfId="0" applyNumberFormat="1" applyFill="1"/>
    <xf numFmtId="0" fontId="0" fillId="5" borderId="0" xfId="0" applyFill="1"/>
    <xf numFmtId="0" fontId="2" fillId="9"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14" fontId="1" fillId="9" borderId="15" xfId="2" applyNumberFormat="1" applyFont="1" applyFill="1" applyBorder="1" applyAlignment="1">
      <alignment horizontal="center" vertical="center"/>
    </xf>
    <xf numFmtId="12" fontId="1" fillId="9" borderId="15" xfId="2" applyNumberFormat="1" applyFont="1" applyFill="1" applyBorder="1" applyAlignment="1">
      <alignment horizontal="center" vertical="center"/>
    </xf>
    <xf numFmtId="12" fontId="10" fillId="9" borderId="15" xfId="2" applyNumberFormat="1" applyFont="1" applyFill="1" applyBorder="1" applyAlignment="1">
      <alignment horizontal="center" vertical="center"/>
    </xf>
    <xf numFmtId="0" fontId="8" fillId="9" borderId="15" xfId="2" applyFont="1" applyFill="1" applyBorder="1" applyAlignment="1">
      <alignment horizontal="left" vertical="center"/>
    </xf>
    <xf numFmtId="14" fontId="8" fillId="9" borderId="5" xfId="2" applyNumberFormat="1" applyFont="1" applyFill="1" applyBorder="1" applyAlignment="1">
      <alignment horizontal="center"/>
    </xf>
    <xf numFmtId="12" fontId="8" fillId="9" borderId="5" xfId="2" applyNumberFormat="1" applyFont="1" applyFill="1" applyBorder="1" applyAlignment="1">
      <alignment horizontal="center"/>
    </xf>
    <xf numFmtId="12" fontId="16" fillId="9" borderId="5" xfId="2" applyNumberFormat="1" applyFont="1" applyFill="1" applyBorder="1" applyAlignment="1">
      <alignment horizontal="center" vertical="center"/>
    </xf>
    <xf numFmtId="0" fontId="8" fillId="9" borderId="5" xfId="2" applyFont="1" applyFill="1" applyBorder="1" applyAlignment="1">
      <alignment horizontal="left"/>
    </xf>
    <xf numFmtId="14" fontId="8" fillId="9" borderId="5" xfId="0" applyNumberFormat="1" applyFont="1" applyFill="1" applyBorder="1" applyAlignment="1">
      <alignment horizontal="center"/>
    </xf>
    <xf numFmtId="12" fontId="8" fillId="9" borderId="5" xfId="0" applyNumberFormat="1" applyFont="1" applyFill="1" applyBorder="1" applyAlignment="1">
      <alignment horizontal="center"/>
    </xf>
    <xf numFmtId="12" fontId="16" fillId="9" borderId="5" xfId="0" applyNumberFormat="1" applyFont="1" applyFill="1" applyBorder="1" applyAlignment="1">
      <alignment horizontal="center" vertical="center"/>
    </xf>
    <xf numFmtId="0" fontId="8" fillId="9" borderId="5" xfId="0" applyFont="1" applyFill="1" applyBorder="1" applyAlignment="1">
      <alignment horizontal="left"/>
    </xf>
    <xf numFmtId="9" fontId="8" fillId="9" borderId="5" xfId="2" applyNumberFormat="1" applyFont="1" applyFill="1" applyBorder="1" applyAlignment="1">
      <alignment horizontal="center"/>
    </xf>
    <xf numFmtId="1" fontId="16" fillId="9" borderId="5" xfId="2" applyNumberFormat="1" applyFont="1" applyFill="1" applyBorder="1" applyAlignment="1">
      <alignment horizontal="center" vertical="center"/>
    </xf>
    <xf numFmtId="14" fontId="8" fillId="9" borderId="5" xfId="2" applyNumberFormat="1" applyFont="1" applyFill="1" applyBorder="1" applyAlignment="1">
      <alignment horizontal="center" vertical="center"/>
    </xf>
    <xf numFmtId="12" fontId="8" fillId="9" borderId="5" xfId="2" applyNumberFormat="1" applyFont="1" applyFill="1" applyBorder="1" applyAlignment="1">
      <alignment horizontal="center" vertical="center"/>
    </xf>
    <xf numFmtId="0" fontId="16" fillId="9" borderId="5" xfId="2" applyFont="1" applyFill="1" applyBorder="1" applyAlignment="1">
      <alignment horizontal="center" vertical="center"/>
    </xf>
    <xf numFmtId="0" fontId="8" fillId="9" borderId="5" xfId="2" applyFont="1" applyFill="1" applyBorder="1" applyAlignment="1">
      <alignment horizontal="left" vertical="center"/>
    </xf>
    <xf numFmtId="0" fontId="2" fillId="9" borderId="5" xfId="0" applyFont="1" applyFill="1" applyBorder="1" applyAlignment="1">
      <alignment horizontal="center" vertical="center"/>
    </xf>
    <xf numFmtId="4" fontId="2" fillId="9" borderId="5" xfId="0" applyNumberFormat="1" applyFont="1" applyFill="1" applyBorder="1" applyAlignment="1">
      <alignment horizontal="center" vertical="center" wrapText="1"/>
    </xf>
    <xf numFmtId="4" fontId="2" fillId="9" borderId="23" xfId="0" applyNumberFormat="1" applyFont="1" applyFill="1" applyBorder="1" applyAlignment="1">
      <alignment horizontal="center" vertical="center" wrapText="1"/>
    </xf>
    <xf numFmtId="4" fontId="4" fillId="9" borderId="5" xfId="0" applyNumberFormat="1" applyFont="1" applyFill="1" applyBorder="1" applyAlignment="1">
      <alignment horizontal="center" vertical="center" wrapText="1"/>
    </xf>
    <xf numFmtId="165" fontId="0" fillId="9" borderId="15" xfId="0" applyNumberFormat="1" applyFont="1" applyFill="1" applyBorder="1" applyAlignment="1">
      <alignment horizontal="center" vertical="center"/>
    </xf>
    <xf numFmtId="9" fontId="0" fillId="9" borderId="18" xfId="0" applyNumberFormat="1" applyFont="1" applyFill="1" applyBorder="1" applyAlignment="1">
      <alignment horizontal="center" vertical="center"/>
    </xf>
    <xf numFmtId="9" fontId="0" fillId="9" borderId="18" xfId="0" applyNumberFormat="1"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18" xfId="0" applyFont="1" applyFill="1" applyBorder="1" applyAlignment="1">
      <alignment horizontal="center" vertical="center"/>
    </xf>
    <xf numFmtId="165" fontId="0" fillId="9" borderId="5" xfId="0" applyNumberFormat="1" applyFont="1" applyFill="1" applyBorder="1" applyAlignment="1">
      <alignment horizontal="center" vertical="center"/>
    </xf>
    <xf numFmtId="49" fontId="0" fillId="9" borderId="18" xfId="0" applyNumberFormat="1" applyFont="1" applyFill="1" applyBorder="1" applyAlignment="1">
      <alignment horizontal="center" vertical="center"/>
    </xf>
    <xf numFmtId="49" fontId="0" fillId="9" borderId="18" xfId="0" applyNumberFormat="1" applyFont="1" applyFill="1" applyBorder="1" applyAlignment="1">
      <alignment horizontal="center" vertical="center" wrapText="1"/>
    </xf>
    <xf numFmtId="49" fontId="0" fillId="9" borderId="18" xfId="0" applyNumberFormat="1" applyFont="1" applyFill="1" applyBorder="1" applyAlignment="1">
      <alignment horizontal="left" vertical="center"/>
    </xf>
    <xf numFmtId="9" fontId="0" fillId="9" borderId="20" xfId="0" applyNumberFormat="1" applyFill="1" applyBorder="1" applyAlignment="1">
      <alignment horizontal="center"/>
    </xf>
    <xf numFmtId="9" fontId="0" fillId="9" borderId="8" xfId="0" applyNumberFormat="1" applyFill="1" applyBorder="1" applyAlignment="1">
      <alignment horizontal="center"/>
    </xf>
    <xf numFmtId="0" fontId="0" fillId="3" borderId="15" xfId="0" applyFill="1" applyBorder="1" applyAlignment="1">
      <alignment horizontal="center" vertical="center"/>
    </xf>
    <xf numFmtId="0" fontId="4" fillId="3" borderId="17" xfId="0" applyFont="1" applyFill="1" applyBorder="1" applyAlignment="1">
      <alignment horizontal="center" vertical="center"/>
    </xf>
    <xf numFmtId="9" fontId="0" fillId="3" borderId="15" xfId="0" applyNumberFormat="1" applyFill="1" applyBorder="1" applyAlignment="1">
      <alignment horizontal="center" vertical="center"/>
    </xf>
    <xf numFmtId="0" fontId="0" fillId="3" borderId="15" xfId="0" applyNumberFormat="1" applyFill="1" applyBorder="1" applyAlignment="1">
      <alignment horizontal="center" vertical="center"/>
    </xf>
    <xf numFmtId="0" fontId="10" fillId="3" borderId="15" xfId="0" applyNumberFormat="1" applyFont="1" applyFill="1" applyBorder="1" applyAlignment="1">
      <alignment horizontal="center" vertical="center"/>
    </xf>
    <xf numFmtId="0" fontId="0" fillId="3" borderId="5" xfId="0" applyFill="1" applyBorder="1" applyAlignment="1">
      <alignment horizontal="center" vertical="center"/>
    </xf>
    <xf numFmtId="0" fontId="4" fillId="3" borderId="22" xfId="0" applyFont="1" applyFill="1" applyBorder="1" applyAlignment="1">
      <alignment horizontal="center" vertical="center"/>
    </xf>
    <xf numFmtId="9" fontId="0" fillId="3" borderId="5" xfId="0" applyNumberFormat="1" applyFill="1" applyBorder="1" applyAlignment="1">
      <alignment horizontal="center" vertical="center"/>
    </xf>
    <xf numFmtId="0" fontId="0" fillId="3" borderId="5" xfId="0" applyNumberFormat="1" applyFill="1" applyBorder="1" applyAlignment="1">
      <alignment horizontal="center" vertical="center"/>
    </xf>
    <xf numFmtId="0" fontId="10" fillId="3" borderId="5" xfId="0" applyNumberFormat="1" applyFont="1" applyFill="1" applyBorder="1" applyAlignment="1">
      <alignment horizontal="center" vertical="center"/>
    </xf>
    <xf numFmtId="0" fontId="0" fillId="3" borderId="9" xfId="0" applyFill="1" applyBorder="1" applyAlignment="1">
      <alignment horizontal="center" vertical="center"/>
    </xf>
    <xf numFmtId="0" fontId="4" fillId="3" borderId="12" xfId="0" applyFont="1" applyFill="1" applyBorder="1" applyAlignment="1">
      <alignment horizontal="center" vertical="center"/>
    </xf>
    <xf numFmtId="9" fontId="0" fillId="3" borderId="9" xfId="0" applyNumberFormat="1" applyFill="1" applyBorder="1" applyAlignment="1">
      <alignment horizontal="center" vertical="center"/>
    </xf>
    <xf numFmtId="0" fontId="0" fillId="3" borderId="13" xfId="0" applyFill="1" applyBorder="1"/>
    <xf numFmtId="0" fontId="0" fillId="3" borderId="17" xfId="0" applyFill="1" applyBorder="1" applyAlignment="1">
      <alignment horizontal="center"/>
    </xf>
    <xf numFmtId="9" fontId="0" fillId="3" borderId="18" xfId="1" applyFont="1" applyFill="1" applyBorder="1" applyAlignment="1">
      <alignment horizontal="center" vertical="center"/>
    </xf>
    <xf numFmtId="10" fontId="0" fillId="3" borderId="14" xfId="0" applyNumberFormat="1"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xf numFmtId="0" fontId="0" fillId="3" borderId="22" xfId="0" applyFill="1" applyBorder="1" applyAlignment="1">
      <alignment horizontal="center"/>
    </xf>
    <xf numFmtId="10" fontId="0" fillId="3" borderId="20" xfId="0" applyNumberFormat="1" applyFill="1" applyBorder="1" applyAlignment="1">
      <alignment horizontal="center" vertical="center"/>
    </xf>
    <xf numFmtId="0" fontId="0" fillId="3" borderId="22" xfId="0" applyFill="1" applyBorder="1" applyAlignment="1">
      <alignment horizontal="center" vertical="center"/>
    </xf>
    <xf numFmtId="12" fontId="0" fillId="3" borderId="20" xfId="0" applyNumberFormat="1" applyFill="1" applyBorder="1" applyAlignment="1">
      <alignment horizontal="center" vertical="center"/>
    </xf>
    <xf numFmtId="0" fontId="0" fillId="3" borderId="7" xfId="0" applyFill="1" applyBorder="1"/>
    <xf numFmtId="0" fontId="0" fillId="3" borderId="12" xfId="0" applyFill="1" applyBorder="1" applyAlignment="1">
      <alignment horizontal="center"/>
    </xf>
    <xf numFmtId="10" fontId="0" fillId="3" borderId="8" xfId="0" applyNumberFormat="1" applyFill="1" applyBorder="1" applyAlignment="1">
      <alignment horizontal="center" vertical="center"/>
    </xf>
    <xf numFmtId="0" fontId="0" fillId="3" borderId="12" xfId="0" applyFill="1" applyBorder="1" applyAlignment="1">
      <alignment horizontal="center" vertical="center"/>
    </xf>
    <xf numFmtId="3" fontId="3" fillId="3" borderId="23" xfId="0" applyNumberFormat="1" applyFont="1" applyFill="1" applyBorder="1" applyAlignment="1">
      <alignment horizontal="center" vertical="center" wrapText="1"/>
    </xf>
    <xf numFmtId="3" fontId="0" fillId="3" borderId="18" xfId="0" applyNumberFormat="1" applyFill="1" applyBorder="1" applyAlignment="1">
      <alignment horizontal="center"/>
    </xf>
    <xf numFmtId="3" fontId="0" fillId="3" borderId="23" xfId="0" applyNumberFormat="1" applyFill="1" applyBorder="1" applyAlignment="1">
      <alignment horizontal="center"/>
    </xf>
    <xf numFmtId="3" fontId="0" fillId="3" borderId="11" xfId="0" applyNumberFormat="1" applyFill="1" applyBorder="1" applyAlignment="1">
      <alignment horizontal="center"/>
    </xf>
    <xf numFmtId="0" fontId="2" fillId="3" borderId="22"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2" fillId="9" borderId="20" xfId="0" applyFont="1" applyFill="1" applyBorder="1" applyAlignment="1">
      <alignment horizontal="center" vertical="center" wrapText="1"/>
    </xf>
    <xf numFmtId="14" fontId="0" fillId="9" borderId="13" xfId="0" applyNumberFormat="1" applyFill="1" applyBorder="1" applyAlignment="1">
      <alignment horizontal="center"/>
    </xf>
    <xf numFmtId="14" fontId="0" fillId="9" borderId="14" xfId="0" applyNumberFormat="1" applyFill="1" applyBorder="1" applyAlignment="1">
      <alignment horizontal="center"/>
    </xf>
    <xf numFmtId="14" fontId="0" fillId="9" borderId="19" xfId="0" applyNumberFormat="1" applyFill="1" applyBorder="1" applyAlignment="1">
      <alignment horizontal="center"/>
    </xf>
    <xf numFmtId="14" fontId="0" fillId="9" borderId="20" xfId="0" applyNumberFormat="1" applyFill="1" applyBorder="1" applyAlignment="1">
      <alignment horizontal="center"/>
    </xf>
    <xf numFmtId="14" fontId="0" fillId="9" borderId="7" xfId="0" applyNumberFormat="1" applyFill="1" applyBorder="1" applyAlignment="1">
      <alignment horizontal="center"/>
    </xf>
    <xf numFmtId="14" fontId="0" fillId="9" borderId="8" xfId="0" applyNumberFormat="1" applyFill="1" applyBorder="1" applyAlignment="1">
      <alignment horizontal="center"/>
    </xf>
    <xf numFmtId="0" fontId="2" fillId="9" borderId="22" xfId="0" applyFont="1" applyFill="1" applyBorder="1" applyAlignment="1">
      <alignment horizontal="center" vertical="center" wrapText="1"/>
    </xf>
    <xf numFmtId="0" fontId="2" fillId="3" borderId="19" xfId="0"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0" fontId="8" fillId="3" borderId="13" xfId="2" applyFont="1" applyFill="1" applyBorder="1" applyAlignment="1">
      <alignment horizontal="left"/>
    </xf>
    <xf numFmtId="0" fontId="0" fillId="3" borderId="14" xfId="0" applyFont="1" applyFill="1" applyBorder="1" applyAlignment="1">
      <alignment horizontal="center"/>
    </xf>
    <xf numFmtId="0" fontId="8" fillId="3" borderId="19" xfId="2" applyFont="1" applyFill="1" applyBorder="1" applyAlignment="1">
      <alignment horizontal="left"/>
    </xf>
    <xf numFmtId="3" fontId="0" fillId="3" borderId="14" xfId="0" applyNumberFormat="1" applyFont="1" applyFill="1" applyBorder="1" applyAlignment="1">
      <alignment horizontal="center" vertical="center"/>
    </xf>
    <xf numFmtId="0" fontId="8" fillId="3" borderId="19" xfId="0" applyFont="1" applyFill="1" applyBorder="1" applyAlignment="1">
      <alignment horizontal="left"/>
    </xf>
    <xf numFmtId="3" fontId="0" fillId="3" borderId="14" xfId="0" applyNumberFormat="1" applyFont="1" applyFill="1" applyBorder="1" applyAlignment="1">
      <alignment horizontal="center"/>
    </xf>
    <xf numFmtId="0" fontId="0" fillId="3" borderId="14" xfId="0" applyFont="1" applyFill="1" applyBorder="1" applyAlignment="1">
      <alignment horizontal="center" vertical="center"/>
    </xf>
    <xf numFmtId="3" fontId="0" fillId="3" borderId="20" xfId="0" applyNumberFormat="1" applyFont="1" applyFill="1" applyBorder="1" applyAlignment="1">
      <alignment horizontal="center"/>
    </xf>
    <xf numFmtId="0" fontId="0" fillId="3" borderId="20" xfId="0" applyFont="1" applyFill="1" applyBorder="1" applyAlignment="1">
      <alignment horizontal="center" vertical="center"/>
    </xf>
    <xf numFmtId="3" fontId="0" fillId="3" borderId="20" xfId="0" applyNumberFormat="1" applyFont="1" applyFill="1" applyBorder="1" applyAlignment="1">
      <alignment horizontal="center" vertical="center"/>
    </xf>
    <xf numFmtId="0" fontId="0" fillId="3" borderId="20" xfId="0" applyFont="1" applyFill="1" applyBorder="1" applyAlignment="1">
      <alignment horizontal="center"/>
    </xf>
    <xf numFmtId="0" fontId="8" fillId="3" borderId="7" xfId="2" applyFont="1" applyFill="1" applyBorder="1" applyAlignment="1">
      <alignment horizontal="left"/>
    </xf>
    <xf numFmtId="0" fontId="0" fillId="3" borderId="9" xfId="0" applyFill="1" applyBorder="1"/>
    <xf numFmtId="3" fontId="0" fillId="3" borderId="9" xfId="0" applyNumberFormat="1" applyFont="1" applyFill="1" applyBorder="1" applyAlignment="1">
      <alignment horizontal="center" vertical="center"/>
    </xf>
    <xf numFmtId="0" fontId="0" fillId="3" borderId="9" xfId="0" applyFont="1" applyFill="1" applyBorder="1" applyAlignment="1">
      <alignment horizontal="left"/>
    </xf>
    <xf numFmtId="3" fontId="0" fillId="3" borderId="8" xfId="0" applyNumberFormat="1" applyFont="1" applyFill="1" applyBorder="1" applyAlignment="1">
      <alignment horizontal="center"/>
    </xf>
    <xf numFmtId="0" fontId="8" fillId="9" borderId="32" xfId="2" applyFont="1" applyFill="1" applyBorder="1" applyAlignment="1">
      <alignment horizontal="left" vertical="center"/>
    </xf>
    <xf numFmtId="14" fontId="1" fillId="9" borderId="14" xfId="2" applyNumberFormat="1" applyFont="1" applyFill="1" applyBorder="1" applyAlignment="1">
      <alignment horizontal="center" vertical="center"/>
    </xf>
    <xf numFmtId="0" fontId="8" fillId="9" borderId="33" xfId="2" applyFont="1" applyFill="1" applyBorder="1" applyAlignment="1">
      <alignment horizontal="left"/>
    </xf>
    <xf numFmtId="14" fontId="8" fillId="9" borderId="20" xfId="2" applyNumberFormat="1" applyFont="1" applyFill="1" applyBorder="1" applyAlignment="1">
      <alignment horizontal="center"/>
    </xf>
    <xf numFmtId="0" fontId="8" fillId="9" borderId="20" xfId="2" applyFont="1" applyFill="1" applyBorder="1" applyAlignment="1">
      <alignment horizontal="center"/>
    </xf>
    <xf numFmtId="0" fontId="8" fillId="9" borderId="33" xfId="0" applyFont="1" applyFill="1" applyBorder="1" applyAlignment="1">
      <alignment horizontal="left"/>
    </xf>
    <xf numFmtId="14" fontId="8" fillId="9" borderId="20" xfId="0" applyNumberFormat="1" applyFont="1" applyFill="1" applyBorder="1" applyAlignment="1">
      <alignment horizontal="center"/>
    </xf>
    <xf numFmtId="0" fontId="8" fillId="9" borderId="33" xfId="2" applyFont="1" applyFill="1" applyBorder="1" applyAlignment="1">
      <alignment horizontal="left" vertical="center"/>
    </xf>
    <xf numFmtId="14" fontId="8" fillId="9" borderId="20" xfId="2" applyNumberFormat="1" applyFont="1" applyFill="1" applyBorder="1" applyAlignment="1">
      <alignment horizontal="center" vertical="center"/>
    </xf>
    <xf numFmtId="0" fontId="8" fillId="9" borderId="34" xfId="0" applyFont="1" applyFill="1" applyBorder="1" applyAlignment="1">
      <alignment horizontal="left"/>
    </xf>
    <xf numFmtId="14" fontId="8" fillId="9" borderId="9" xfId="0" applyNumberFormat="1" applyFont="1" applyFill="1" applyBorder="1" applyAlignment="1">
      <alignment horizontal="center"/>
    </xf>
    <xf numFmtId="12" fontId="8" fillId="9" borderId="9" xfId="0" applyNumberFormat="1" applyFont="1" applyFill="1" applyBorder="1" applyAlignment="1">
      <alignment horizontal="center"/>
    </xf>
    <xf numFmtId="12" fontId="16" fillId="9" borderId="9" xfId="0" applyNumberFormat="1" applyFont="1" applyFill="1" applyBorder="1" applyAlignment="1">
      <alignment horizontal="center" vertical="center"/>
    </xf>
    <xf numFmtId="0" fontId="8" fillId="9" borderId="9" xfId="0" applyFont="1" applyFill="1" applyBorder="1" applyAlignment="1">
      <alignment horizontal="left"/>
    </xf>
    <xf numFmtId="14" fontId="8" fillId="9" borderId="8" xfId="0" applyNumberFormat="1" applyFont="1" applyFill="1" applyBorder="1" applyAlignment="1">
      <alignment horizontal="center"/>
    </xf>
    <xf numFmtId="4" fontId="2" fillId="3" borderId="19" xfId="0" applyNumberFormat="1" applyFont="1" applyFill="1" applyBorder="1" applyAlignment="1">
      <alignment horizontal="center" vertical="center" wrapText="1"/>
    </xf>
    <xf numFmtId="0" fontId="2" fillId="3" borderId="20" xfId="0" applyFont="1" applyFill="1" applyBorder="1" applyAlignment="1">
      <alignment horizontal="center" vertical="center" wrapText="1"/>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7" xfId="0" applyFill="1" applyBorder="1" applyAlignment="1">
      <alignment horizontal="center" vertical="center"/>
    </xf>
    <xf numFmtId="0" fontId="0" fillId="3" borderId="9" xfId="0" applyNumberFormat="1" applyFill="1" applyBorder="1" applyAlignment="1">
      <alignment horizontal="center" vertical="center"/>
    </xf>
    <xf numFmtId="0" fontId="10" fillId="3" borderId="9" xfId="0" applyNumberFormat="1" applyFont="1" applyFill="1" applyBorder="1" applyAlignment="1">
      <alignment horizontal="center" vertical="center"/>
    </xf>
    <xf numFmtId="0" fontId="0" fillId="3" borderId="18" xfId="0" applyNumberFormat="1" applyFill="1" applyBorder="1" applyAlignment="1">
      <alignment horizontal="center" vertical="center"/>
    </xf>
    <xf numFmtId="0" fontId="0" fillId="3" borderId="23" xfId="0" applyNumberFormat="1" applyFill="1" applyBorder="1" applyAlignment="1">
      <alignment horizontal="center" vertical="center"/>
    </xf>
    <xf numFmtId="0" fontId="0" fillId="3" borderId="11" xfId="0" applyNumberFormat="1" applyFill="1" applyBorder="1" applyAlignment="1">
      <alignment horizontal="center" vertical="center"/>
    </xf>
    <xf numFmtId="0" fontId="0" fillId="9" borderId="5" xfId="0" applyFont="1" applyFill="1" applyBorder="1" applyAlignment="1">
      <alignment horizontal="center" vertical="center"/>
    </xf>
    <xf numFmtId="1" fontId="0" fillId="9" borderId="5" xfId="0" applyNumberFormat="1" applyFont="1" applyFill="1" applyBorder="1" applyAlignment="1">
      <alignment horizontal="center" vertical="center"/>
    </xf>
    <xf numFmtId="0" fontId="2" fillId="3" borderId="23" xfId="0" applyFont="1" applyFill="1" applyBorder="1" applyAlignment="1">
      <alignment horizontal="center" vertical="center" wrapText="1"/>
    </xf>
    <xf numFmtId="4" fontId="2" fillId="9" borderId="19" xfId="0" applyNumberFormat="1" applyFont="1" applyFill="1" applyBorder="1" applyAlignment="1">
      <alignment horizontal="center" vertical="center" wrapText="1"/>
    </xf>
    <xf numFmtId="0" fontId="2" fillId="9" borderId="19" xfId="0" applyFont="1" applyFill="1" applyBorder="1" applyAlignment="1">
      <alignment horizontal="center" vertical="center"/>
    </xf>
    <xf numFmtId="4" fontId="2" fillId="9" borderId="20" xfId="0" applyNumberFormat="1" applyFont="1" applyFill="1" applyBorder="1" applyAlignment="1">
      <alignment horizontal="center" vertical="center" wrapText="1"/>
    </xf>
    <xf numFmtId="0" fontId="0" fillId="9" borderId="19" xfId="0" applyFont="1" applyFill="1" applyBorder="1" applyAlignment="1">
      <alignment horizontal="center" vertical="center"/>
    </xf>
    <xf numFmtId="9" fontId="0" fillId="9" borderId="14" xfId="0" applyNumberFormat="1" applyFont="1" applyFill="1" applyBorder="1" applyAlignment="1">
      <alignment horizontal="center" vertical="center" wrapText="1"/>
    </xf>
    <xf numFmtId="0" fontId="0" fillId="9" borderId="7" xfId="0" applyFont="1" applyFill="1" applyBorder="1" applyAlignment="1">
      <alignment horizontal="center" vertical="center"/>
    </xf>
    <xf numFmtId="0" fontId="0" fillId="9" borderId="9" xfId="0" applyFont="1" applyFill="1" applyBorder="1" applyAlignment="1">
      <alignment horizontal="center" vertical="center"/>
    </xf>
    <xf numFmtId="165" fontId="0" fillId="9" borderId="9" xfId="0" applyNumberFormat="1" applyFont="1" applyFill="1" applyBorder="1" applyAlignment="1">
      <alignment horizontal="center" vertical="center"/>
    </xf>
    <xf numFmtId="49" fontId="0" fillId="9" borderId="39" xfId="0" applyNumberFormat="1" applyFont="1" applyFill="1" applyBorder="1" applyAlignment="1">
      <alignment horizontal="center" vertical="center"/>
    </xf>
    <xf numFmtId="0" fontId="0" fillId="9" borderId="39" xfId="0" applyFont="1" applyFill="1" applyBorder="1" applyAlignment="1">
      <alignment horizontal="center" vertical="center"/>
    </xf>
    <xf numFmtId="9" fontId="0" fillId="9" borderId="39" xfId="0" applyNumberFormat="1" applyFont="1" applyFill="1" applyBorder="1" applyAlignment="1">
      <alignment horizontal="center" vertical="center" wrapText="1"/>
    </xf>
    <xf numFmtId="0" fontId="0" fillId="9" borderId="39" xfId="0" applyFont="1" applyFill="1" applyBorder="1" applyAlignment="1">
      <alignment horizontal="center" vertical="center" wrapText="1"/>
    </xf>
    <xf numFmtId="9" fontId="0" fillId="9" borderId="40" xfId="0" applyNumberFormat="1" applyFont="1" applyFill="1" applyBorder="1" applyAlignment="1">
      <alignment horizontal="center" vertical="center" wrapText="1"/>
    </xf>
    <xf numFmtId="9" fontId="0" fillId="9" borderId="17" xfId="0" applyNumberFormat="1" applyFill="1" applyBorder="1" applyAlignment="1">
      <alignment horizontal="center"/>
    </xf>
    <xf numFmtId="9" fontId="0" fillId="9" borderId="22" xfId="0" applyNumberFormat="1" applyFill="1" applyBorder="1" applyAlignment="1">
      <alignment horizontal="center"/>
    </xf>
    <xf numFmtId="9" fontId="0" fillId="9" borderId="12" xfId="0" applyNumberFormat="1" applyFill="1" applyBorder="1" applyAlignment="1">
      <alignment horizontal="center"/>
    </xf>
    <xf numFmtId="0" fontId="0" fillId="3" borderId="14" xfId="0" applyFill="1" applyBorder="1" applyAlignment="1">
      <alignment horizontal="center" vertical="center"/>
    </xf>
    <xf numFmtId="0" fontId="0" fillId="3" borderId="20" xfId="0" applyFill="1" applyBorder="1" applyAlignment="1">
      <alignment horizontal="center" vertical="center"/>
    </xf>
    <xf numFmtId="9" fontId="0" fillId="3" borderId="39" xfId="1" applyFont="1" applyFill="1" applyBorder="1" applyAlignment="1">
      <alignment horizontal="center" vertical="center"/>
    </xf>
    <xf numFmtId="0" fontId="0" fillId="3" borderId="8" xfId="0" applyFill="1" applyBorder="1" applyAlignment="1">
      <alignment horizontal="center" vertical="center"/>
    </xf>
    <xf numFmtId="0" fontId="0" fillId="0" borderId="0" xfId="0" applyBorder="1"/>
    <xf numFmtId="165" fontId="0" fillId="0" borderId="0" xfId="0" applyNumberFormat="1" applyBorder="1"/>
    <xf numFmtId="0" fontId="10" fillId="0" borderId="0" xfId="0" applyFont="1" applyBorder="1"/>
    <xf numFmtId="0" fontId="0" fillId="0" borderId="0" xfId="0" applyBorder="1" applyAlignment="1">
      <alignment horizontal="left"/>
    </xf>
    <xf numFmtId="0" fontId="0" fillId="0" borderId="0" xfId="0" applyBorder="1" applyAlignment="1">
      <alignment vertical="center" wrapText="1"/>
    </xf>
    <xf numFmtId="0" fontId="0" fillId="0" borderId="0" xfId="0" applyBorder="1" applyAlignment="1">
      <alignment vertical="center"/>
    </xf>
    <xf numFmtId="0" fontId="0" fillId="0" borderId="5" xfId="0" applyBorder="1" applyAlignment="1">
      <alignment horizontal="center"/>
    </xf>
    <xf numFmtId="9" fontId="0" fillId="0" borderId="5" xfId="0" applyNumberFormat="1" applyBorder="1" applyAlignment="1">
      <alignment horizontal="center"/>
    </xf>
    <xf numFmtId="164" fontId="0" fillId="0" borderId="5" xfId="0" applyNumberFormat="1" applyBorder="1" applyAlignment="1">
      <alignment horizontal="center"/>
    </xf>
    <xf numFmtId="10" fontId="9" fillId="7" borderId="5" xfId="0" applyNumberFormat="1" applyFont="1" applyFill="1" applyBorder="1" applyAlignment="1">
      <alignment horizontal="center"/>
    </xf>
    <xf numFmtId="9" fontId="0" fillId="0" borderId="5" xfId="1" applyFont="1" applyBorder="1" applyAlignment="1">
      <alignment horizontal="center"/>
    </xf>
    <xf numFmtId="10" fontId="0" fillId="0" borderId="5" xfId="1" applyNumberFormat="1" applyFont="1" applyBorder="1" applyAlignment="1">
      <alignment horizontal="center"/>
    </xf>
    <xf numFmtId="10" fontId="12" fillId="7" borderId="5" xfId="0" applyNumberFormat="1" applyFont="1" applyFill="1" applyBorder="1" applyAlignment="1">
      <alignment horizontal="center"/>
    </xf>
    <xf numFmtId="8" fontId="12" fillId="7" borderId="5" xfId="0" applyNumberFormat="1" applyFont="1" applyFill="1" applyBorder="1" applyAlignment="1">
      <alignment horizontal="center"/>
    </xf>
    <xf numFmtId="0" fontId="0" fillId="0" borderId="5" xfId="0" applyBorder="1"/>
    <xf numFmtId="166" fontId="12" fillId="7" borderId="5" xfId="0" applyNumberFormat="1" applyFont="1" applyFill="1" applyBorder="1" applyAlignment="1">
      <alignment horizontal="center"/>
    </xf>
    <xf numFmtId="164" fontId="6" fillId="3" borderId="5" xfId="0" applyNumberFormat="1" applyFont="1" applyFill="1" applyBorder="1" applyAlignment="1">
      <alignment horizontal="center" vertical="center" wrapText="1"/>
    </xf>
    <xf numFmtId="164" fontId="6" fillId="3" borderId="5" xfId="0" applyNumberFormat="1" applyFont="1" applyFill="1" applyBorder="1" applyAlignment="1">
      <alignment vertical="center" wrapText="1"/>
    </xf>
    <xf numFmtId="164" fontId="9" fillId="13" borderId="5" xfId="0" applyNumberFormat="1" applyFont="1" applyFill="1" applyBorder="1" applyAlignment="1">
      <alignment horizontal="center"/>
    </xf>
    <xf numFmtId="10" fontId="9" fillId="13" borderId="5" xfId="0" applyNumberFormat="1" applyFont="1" applyFill="1" applyBorder="1" applyAlignment="1">
      <alignment horizontal="center"/>
    </xf>
    <xf numFmtId="164" fontId="9" fillId="13" borderId="5" xfId="0" applyNumberFormat="1" applyFont="1" applyFill="1" applyBorder="1" applyAlignment="1">
      <alignment horizontal="left"/>
    </xf>
    <xf numFmtId="164" fontId="5" fillId="3" borderId="5" xfId="0" applyNumberFormat="1" applyFont="1" applyFill="1" applyBorder="1" applyAlignment="1">
      <alignment horizontal="center" vertical="center" wrapText="1"/>
    </xf>
    <xf numFmtId="8" fontId="9" fillId="13" borderId="5" xfId="0" applyNumberFormat="1" applyFont="1" applyFill="1" applyBorder="1" applyAlignment="1">
      <alignment horizontal="center"/>
    </xf>
    <xf numFmtId="10" fontId="12" fillId="13" borderId="5" xfId="0" applyNumberFormat="1" applyFont="1" applyFill="1" applyBorder="1" applyAlignment="1">
      <alignment horizontal="center"/>
    </xf>
    <xf numFmtId="8" fontId="12" fillId="13" borderId="5" xfId="0" applyNumberFormat="1" applyFont="1" applyFill="1" applyBorder="1" applyAlignment="1">
      <alignment horizontal="center"/>
    </xf>
    <xf numFmtId="3" fontId="9" fillId="13" borderId="5" xfId="0" applyNumberFormat="1" applyFont="1" applyFill="1" applyBorder="1" applyAlignment="1">
      <alignment horizontal="center"/>
    </xf>
    <xf numFmtId="3" fontId="9" fillId="13" borderId="5" xfId="2" applyNumberFormat="1" applyFont="1" applyFill="1" applyBorder="1" applyAlignment="1">
      <alignment horizontal="center"/>
    </xf>
    <xf numFmtId="0" fontId="0" fillId="3" borderId="5" xfId="0" applyFill="1" applyBorder="1" applyAlignment="1">
      <alignment horizontal="center"/>
    </xf>
    <xf numFmtId="9" fontId="0" fillId="3" borderId="5" xfId="0" applyNumberFormat="1" applyFill="1" applyBorder="1" applyAlignment="1">
      <alignment horizontal="center"/>
    </xf>
    <xf numFmtId="0" fontId="6" fillId="3" borderId="5" xfId="0" applyFont="1" applyFill="1" applyBorder="1" applyAlignment="1">
      <alignment horizontal="center" vertical="center" wrapText="1"/>
    </xf>
    <xf numFmtId="165" fontId="6" fillId="9" borderId="5" xfId="0" applyNumberFormat="1" applyFont="1" applyFill="1" applyBorder="1" applyAlignment="1">
      <alignment horizontal="center" vertical="center" wrapText="1"/>
    </xf>
    <xf numFmtId="165" fontId="9" fillId="10" borderId="5" xfId="0" applyNumberFormat="1" applyFont="1" applyFill="1" applyBorder="1" applyAlignment="1">
      <alignment horizontal="center"/>
    </xf>
    <xf numFmtId="8" fontId="9" fillId="10" borderId="5" xfId="0" applyNumberFormat="1" applyFont="1" applyFill="1" applyBorder="1" applyAlignment="1">
      <alignment horizontal="center"/>
    </xf>
    <xf numFmtId="10" fontId="9" fillId="10" borderId="5" xfId="0" applyNumberFormat="1" applyFont="1" applyFill="1" applyBorder="1" applyAlignment="1">
      <alignment horizontal="center"/>
    </xf>
    <xf numFmtId="164" fontId="9" fillId="10" borderId="5" xfId="0" applyNumberFormat="1" applyFont="1" applyFill="1" applyBorder="1" applyAlignment="1">
      <alignment horizontal="center"/>
    </xf>
    <xf numFmtId="0" fontId="6" fillId="9" borderId="5" xfId="0" applyFont="1" applyFill="1" applyBorder="1" applyAlignment="1">
      <alignment horizontal="center" vertical="center" wrapText="1"/>
    </xf>
    <xf numFmtId="0" fontId="0" fillId="9" borderId="5" xfId="0" applyFill="1" applyBorder="1" applyAlignment="1">
      <alignment horizontal="center"/>
    </xf>
    <xf numFmtId="3" fontId="6" fillId="3" borderId="6"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wrapText="1"/>
    </xf>
    <xf numFmtId="0" fontId="10" fillId="3" borderId="5" xfId="0" applyFont="1" applyFill="1" applyBorder="1" applyAlignment="1">
      <alignment horizontal="center"/>
    </xf>
    <xf numFmtId="0" fontId="0" fillId="3" borderId="5" xfId="0" applyFill="1" applyBorder="1" applyAlignment="1"/>
    <xf numFmtId="0" fontId="0" fillId="3" borderId="5" xfId="0" applyFont="1" applyFill="1" applyBorder="1" applyAlignment="1"/>
    <xf numFmtId="0" fontId="11" fillId="3" borderId="5" xfId="0" applyFont="1" applyFill="1" applyBorder="1" applyAlignment="1">
      <alignment horizontal="center"/>
    </xf>
    <xf numFmtId="0" fontId="10" fillId="3" borderId="9" xfId="0" applyFont="1" applyFill="1" applyBorder="1" applyAlignment="1">
      <alignment horizontal="center"/>
    </xf>
    <xf numFmtId="0" fontId="0" fillId="3" borderId="9" xfId="0" applyFill="1" applyBorder="1" applyAlignment="1"/>
    <xf numFmtId="0" fontId="0" fillId="3" borderId="9" xfId="0" applyFill="1" applyBorder="1" applyAlignment="1">
      <alignment horizontal="center"/>
    </xf>
    <xf numFmtId="3" fontId="6" fillId="9" borderId="3" xfId="0" applyNumberFormat="1" applyFont="1" applyFill="1" applyBorder="1" applyAlignment="1">
      <alignment horizontal="center" vertical="center" wrapText="1"/>
    </xf>
    <xf numFmtId="1" fontId="2" fillId="9" borderId="7" xfId="0" applyNumberFormat="1" applyFont="1" applyFill="1" applyBorder="1" applyAlignment="1">
      <alignment horizontal="center" vertical="center" wrapText="1"/>
    </xf>
    <xf numFmtId="3" fontId="6" fillId="9" borderId="5" xfId="0" applyNumberFormat="1" applyFont="1" applyFill="1" applyBorder="1" applyAlignment="1">
      <alignment horizontal="center" vertical="center" wrapText="1"/>
    </xf>
    <xf numFmtId="3" fontId="6" fillId="3" borderId="5"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3" fontId="6" fillId="3" borderId="20" xfId="0" applyNumberFormat="1" applyFont="1" applyFill="1" applyBorder="1" applyAlignment="1">
      <alignment horizontal="center" vertical="center" wrapText="1"/>
    </xf>
    <xf numFmtId="0" fontId="0" fillId="3" borderId="20" xfId="0" applyFill="1" applyBorder="1" applyAlignment="1">
      <alignment horizontal="center"/>
    </xf>
    <xf numFmtId="0" fontId="0" fillId="3" borderId="8" xfId="0" applyFill="1" applyBorder="1" applyAlignment="1">
      <alignment horizontal="center"/>
    </xf>
    <xf numFmtId="0" fontId="2" fillId="3" borderId="14" xfId="0" applyFont="1" applyFill="1" applyBorder="1" applyAlignment="1">
      <alignment horizontal="center"/>
    </xf>
    <xf numFmtId="9" fontId="0" fillId="3" borderId="14" xfId="1" applyFont="1" applyFill="1" applyBorder="1" applyAlignment="1">
      <alignment horizontal="center" vertical="center"/>
    </xf>
    <xf numFmtId="9" fontId="0" fillId="3" borderId="40" xfId="1" applyFont="1" applyFill="1" applyBorder="1" applyAlignment="1">
      <alignment horizontal="center" vertical="center"/>
    </xf>
    <xf numFmtId="164" fontId="6" fillId="9" borderId="1" xfId="0" applyNumberFormat="1" applyFont="1" applyFill="1" applyBorder="1" applyAlignment="1">
      <alignment horizontal="center" vertical="center" wrapText="1"/>
    </xf>
    <xf numFmtId="3" fontId="6" fillId="9" borderId="2" xfId="0" applyNumberFormat="1" applyFont="1" applyFill="1" applyBorder="1" applyAlignment="1">
      <alignment horizontal="center" vertical="center" wrapText="1"/>
    </xf>
    <xf numFmtId="3" fontId="6" fillId="3" borderId="4" xfId="0" applyNumberFormat="1" applyFont="1" applyFill="1" applyBorder="1" applyAlignment="1">
      <alignment horizontal="center" vertical="center" wrapText="1"/>
    </xf>
    <xf numFmtId="3" fontId="6" fillId="3" borderId="23" xfId="0" applyNumberFormat="1" applyFont="1" applyFill="1" applyBorder="1" applyAlignment="1">
      <alignment horizontal="center" vertical="center" wrapText="1"/>
    </xf>
    <xf numFmtId="0" fontId="0" fillId="3" borderId="23" xfId="0" applyFill="1" applyBorder="1" applyAlignment="1">
      <alignment horizontal="center"/>
    </xf>
    <xf numFmtId="0" fontId="0" fillId="3" borderId="11" xfId="0" applyFill="1" applyBorder="1" applyAlignment="1">
      <alignment horizontal="center"/>
    </xf>
    <xf numFmtId="164" fontId="6" fillId="3" borderId="6" xfId="0" applyNumberFormat="1" applyFont="1" applyFill="1" applyBorder="1" applyAlignment="1">
      <alignment horizontal="center" vertical="center" wrapText="1"/>
    </xf>
    <xf numFmtId="0" fontId="2" fillId="3" borderId="17" xfId="0" applyFont="1" applyFill="1" applyBorder="1" applyAlignment="1">
      <alignment horizontal="center"/>
    </xf>
    <xf numFmtId="164" fontId="0" fillId="3" borderId="17" xfId="0" applyNumberFormat="1" applyFill="1" applyBorder="1" applyAlignment="1">
      <alignment horizontal="center" vertical="center"/>
    </xf>
    <xf numFmtId="164" fontId="0" fillId="3" borderId="44" xfId="0" applyNumberFormat="1" applyFill="1" applyBorder="1" applyAlignment="1">
      <alignment horizontal="center" vertical="center"/>
    </xf>
    <xf numFmtId="1" fontId="0" fillId="6" borderId="15" xfId="0" applyNumberFormat="1" applyFill="1" applyBorder="1" applyAlignment="1">
      <alignment horizontal="center" vertical="center"/>
    </xf>
    <xf numFmtId="1" fontId="2" fillId="9" borderId="45" xfId="0" applyNumberFormat="1" applyFont="1" applyFill="1" applyBorder="1" applyAlignment="1">
      <alignment horizontal="center" vertical="center" wrapText="1"/>
    </xf>
    <xf numFmtId="0" fontId="0" fillId="9" borderId="32" xfId="0" applyFont="1" applyFill="1" applyBorder="1" applyAlignment="1">
      <alignment horizontal="center" vertical="center"/>
    </xf>
    <xf numFmtId="1" fontId="0" fillId="9" borderId="20" xfId="0" applyNumberFormat="1" applyFont="1" applyFill="1" applyBorder="1" applyAlignment="1">
      <alignment horizontal="center" vertical="center"/>
    </xf>
    <xf numFmtId="0" fontId="0" fillId="9" borderId="46" xfId="0" applyFont="1" applyFill="1" applyBorder="1" applyAlignment="1">
      <alignment horizontal="center" vertical="center"/>
    </xf>
    <xf numFmtId="1" fontId="0" fillId="9" borderId="8" xfId="0" applyNumberFormat="1" applyFont="1" applyFill="1" applyBorder="1" applyAlignment="1">
      <alignment horizontal="center" vertical="center"/>
    </xf>
    <xf numFmtId="1" fontId="2" fillId="9" borderId="19" xfId="0" applyNumberFormat="1" applyFont="1" applyFill="1" applyBorder="1" applyAlignment="1">
      <alignment horizontal="center" vertical="center" wrapText="1"/>
    </xf>
    <xf numFmtId="1" fontId="4" fillId="9" borderId="20"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3" fontId="6" fillId="9" borderId="1" xfId="0" applyNumberFormat="1" applyFont="1" applyFill="1" applyBorder="1" applyAlignment="1">
      <alignment horizontal="center" vertical="center" wrapText="1"/>
    </xf>
    <xf numFmtId="3" fontId="6" fillId="9" borderId="19" xfId="0" applyNumberFormat="1" applyFont="1" applyFill="1" applyBorder="1" applyAlignment="1">
      <alignment horizontal="center" vertical="center" wrapText="1"/>
    </xf>
    <xf numFmtId="3" fontId="6" fillId="9" borderId="20" xfId="0" applyNumberFormat="1" applyFont="1" applyFill="1" applyBorder="1" applyAlignment="1">
      <alignment horizontal="center" vertical="center" wrapText="1"/>
    </xf>
    <xf numFmtId="0" fontId="0" fillId="9" borderId="19" xfId="0" applyFill="1" applyBorder="1" applyAlignment="1">
      <alignment horizontal="center"/>
    </xf>
    <xf numFmtId="0" fontId="0" fillId="9" borderId="20" xfId="0" applyFill="1" applyBorder="1" applyAlignment="1">
      <alignment horizontal="center"/>
    </xf>
    <xf numFmtId="0" fontId="0" fillId="9" borderId="7" xfId="0" applyFill="1" applyBorder="1" applyAlignment="1">
      <alignment horizontal="center"/>
    </xf>
    <xf numFmtId="0" fontId="0" fillId="9" borderId="9" xfId="0" applyFill="1" applyBorder="1" applyAlignment="1">
      <alignment horizontal="center"/>
    </xf>
    <xf numFmtId="0" fontId="0" fillId="9" borderId="8" xfId="0" applyFill="1" applyBorder="1" applyAlignment="1">
      <alignment horizontal="center"/>
    </xf>
    <xf numFmtId="3" fontId="6" fillId="3" borderId="1" xfId="0" applyNumberFormat="1" applyFont="1" applyFill="1" applyBorder="1" applyAlignment="1">
      <alignment horizontal="center" vertical="center" wrapText="1"/>
    </xf>
    <xf numFmtId="3" fontId="6" fillId="3" borderId="19" xfId="0" applyNumberFormat="1" applyFont="1" applyFill="1" applyBorder="1" applyAlignment="1">
      <alignment horizontal="center" vertical="center" wrapText="1"/>
    </xf>
    <xf numFmtId="0" fontId="0" fillId="3" borderId="19" xfId="0" applyFill="1" applyBorder="1" applyAlignment="1">
      <alignment horizontal="left"/>
    </xf>
    <xf numFmtId="0" fontId="0" fillId="3" borderId="7" xfId="0" applyFill="1" applyBorder="1" applyAlignment="1">
      <alignment horizontal="left"/>
    </xf>
    <xf numFmtId="164" fontId="6" fillId="3" borderId="22" xfId="0" applyNumberFormat="1" applyFont="1" applyFill="1" applyBorder="1" applyAlignment="1">
      <alignment horizontal="center" vertical="center" wrapText="1"/>
    </xf>
    <xf numFmtId="164" fontId="9" fillId="13" borderId="22" xfId="0" applyNumberFormat="1" applyFont="1" applyFill="1" applyBorder="1" applyAlignment="1">
      <alignment horizontal="center"/>
    </xf>
    <xf numFmtId="164" fontId="0" fillId="6" borderId="15" xfId="0" applyNumberFormat="1" applyFill="1" applyBorder="1" applyAlignment="1">
      <alignment horizontal="center"/>
    </xf>
    <xf numFmtId="164" fontId="6" fillId="9" borderId="3" xfId="0" applyNumberFormat="1" applyFont="1" applyFill="1" applyBorder="1" applyAlignment="1">
      <alignment horizontal="center" vertical="center" wrapText="1"/>
    </xf>
    <xf numFmtId="164" fontId="6" fillId="9" borderId="2" xfId="0" applyNumberFormat="1" applyFont="1" applyFill="1" applyBorder="1" applyAlignment="1">
      <alignment horizontal="center" vertical="center" wrapText="1"/>
    </xf>
    <xf numFmtId="164" fontId="6" fillId="9" borderId="19" xfId="0" applyNumberFormat="1" applyFont="1" applyFill="1" applyBorder="1" applyAlignment="1">
      <alignment horizontal="center" vertical="center" wrapText="1"/>
    </xf>
    <xf numFmtId="164" fontId="6" fillId="9" borderId="20" xfId="0" applyNumberFormat="1" applyFont="1" applyFill="1" applyBorder="1" applyAlignment="1">
      <alignment horizontal="center" vertical="center" wrapText="1"/>
    </xf>
    <xf numFmtId="164" fontId="9" fillId="10" borderId="19" xfId="0" applyNumberFormat="1" applyFont="1" applyFill="1" applyBorder="1"/>
    <xf numFmtId="164" fontId="9" fillId="10" borderId="20" xfId="0" applyNumberFormat="1" applyFont="1" applyFill="1" applyBorder="1"/>
    <xf numFmtId="164" fontId="9" fillId="10" borderId="7" xfId="0" applyNumberFormat="1" applyFont="1" applyFill="1" applyBorder="1"/>
    <xf numFmtId="164" fontId="9" fillId="10" borderId="8" xfId="0" applyNumberFormat="1" applyFont="1" applyFill="1" applyBorder="1"/>
    <xf numFmtId="9" fontId="0" fillId="0" borderId="31" xfId="0" applyNumberFormat="1" applyBorder="1" applyAlignment="1">
      <alignment horizontal="center" vertical="center"/>
    </xf>
    <xf numFmtId="14" fontId="0" fillId="0" borderId="0" xfId="0" applyNumberFormat="1" applyBorder="1" applyAlignment="1">
      <alignment horizontal="left" vertical="top" wrapText="1"/>
    </xf>
    <xf numFmtId="14" fontId="0" fillId="0" borderId="0" xfId="0" applyNumberFormat="1" applyBorder="1" applyAlignment="1">
      <alignment horizontal="left" vertical="top"/>
    </xf>
    <xf numFmtId="4" fontId="4" fillId="9" borderId="23" xfId="0" applyNumberFormat="1" applyFont="1" applyFill="1" applyBorder="1" applyAlignment="1">
      <alignment horizontal="center" vertical="center" wrapText="1"/>
    </xf>
    <xf numFmtId="4" fontId="4" fillId="9" borderId="21" xfId="0" applyNumberFormat="1" applyFont="1" applyFill="1" applyBorder="1" applyAlignment="1">
      <alignment horizontal="center" vertical="center" wrapText="1"/>
    </xf>
    <xf numFmtId="4" fontId="4" fillId="9" borderId="38" xfId="0" applyNumberFormat="1" applyFont="1" applyFill="1" applyBorder="1" applyAlignment="1">
      <alignment horizontal="center" vertical="center" wrapText="1"/>
    </xf>
    <xf numFmtId="4" fontId="4" fillId="9" borderId="22" xfId="0" applyNumberFormat="1" applyFont="1" applyFill="1" applyBorder="1" applyAlignment="1">
      <alignment horizontal="center" vertical="center" wrapText="1"/>
    </xf>
    <xf numFmtId="0" fontId="0" fillId="0" borderId="0" xfId="0" applyAlignment="1">
      <alignment horizontal="left" vertical="top" wrapText="1"/>
    </xf>
    <xf numFmtId="9" fontId="0" fillId="0" borderId="0" xfId="0" applyNumberFormat="1" applyBorder="1" applyAlignment="1">
      <alignment horizontal="center" vertical="center"/>
    </xf>
    <xf numFmtId="0" fontId="15" fillId="12" borderId="22" xfId="0" applyFont="1" applyFill="1" applyBorder="1" applyAlignment="1">
      <alignment horizontal="center" vertical="center"/>
    </xf>
    <xf numFmtId="0" fontId="15" fillId="12" borderId="5" xfId="0" applyFont="1" applyFill="1" applyBorder="1" applyAlignment="1">
      <alignment horizontal="center" vertical="center"/>
    </xf>
    <xf numFmtId="0" fontId="15" fillId="12" borderId="35" xfId="0" applyFont="1" applyFill="1" applyBorder="1" applyAlignment="1">
      <alignment horizontal="center" vertical="center"/>
    </xf>
    <xf numFmtId="0" fontId="15" fillId="12" borderId="36" xfId="0" applyFont="1" applyFill="1" applyBorder="1" applyAlignment="1">
      <alignment horizontal="center" vertical="center"/>
    </xf>
    <xf numFmtId="0" fontId="15" fillId="12" borderId="37" xfId="0" applyFont="1" applyFill="1" applyBorder="1" applyAlignment="1">
      <alignment horizontal="center" vertical="center"/>
    </xf>
    <xf numFmtId="0" fontId="2" fillId="3" borderId="5" xfId="0" applyFont="1" applyFill="1" applyBorder="1" applyAlignment="1">
      <alignment horizontal="center" vertical="center" wrapText="1"/>
    </xf>
    <xf numFmtId="3" fontId="0" fillId="0" borderId="0" xfId="0" applyNumberFormat="1" applyBorder="1" applyAlignment="1">
      <alignment horizontal="center"/>
    </xf>
    <xf numFmtId="3" fontId="0" fillId="0" borderId="0" xfId="0" applyNumberFormat="1" applyAlignment="1">
      <alignment horizontal="center"/>
    </xf>
    <xf numFmtId="0" fontId="0" fillId="0" borderId="0" xfId="0" applyAlignment="1">
      <alignment horizontal="left" vertical="top"/>
    </xf>
    <xf numFmtId="0" fontId="15" fillId="12" borderId="23" xfId="0" applyFont="1" applyFill="1" applyBorder="1" applyAlignment="1">
      <alignment horizontal="center" vertical="center"/>
    </xf>
    <xf numFmtId="0" fontId="15" fillId="12" borderId="1" xfId="0" applyFont="1" applyFill="1" applyBorder="1" applyAlignment="1">
      <alignment horizontal="center" vertical="center"/>
    </xf>
    <xf numFmtId="0" fontId="15" fillId="12" borderId="2" xfId="0" applyFont="1" applyFill="1" applyBorder="1" applyAlignment="1">
      <alignment horizontal="center" vertical="center"/>
    </xf>
    <xf numFmtId="0" fontId="15" fillId="2" borderId="42"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165" fontId="0" fillId="0" borderId="0" xfId="0" applyNumberFormat="1" applyBorder="1" applyAlignment="1">
      <alignment horizontal="left" vertical="top" wrapText="1"/>
    </xf>
    <xf numFmtId="0" fontId="0" fillId="0" borderId="0" xfId="0" applyAlignment="1">
      <alignment horizontal="center" vertical="center"/>
    </xf>
    <xf numFmtId="165" fontId="0" fillId="0" borderId="0" xfId="0" applyNumberFormat="1" applyBorder="1" applyAlignment="1">
      <alignment horizontal="left" vertical="center" wrapText="1"/>
    </xf>
    <xf numFmtId="0" fontId="15" fillId="12" borderId="3" xfId="0" applyFont="1" applyFill="1" applyBorder="1" applyAlignment="1">
      <alignment horizontal="center" vertical="center"/>
    </xf>
    <xf numFmtId="3" fontId="0" fillId="0" borderId="0" xfId="0" applyNumberFormat="1" applyAlignment="1">
      <alignment horizontal="left" vertical="center" wrapText="1"/>
    </xf>
    <xf numFmtId="3" fontId="0" fillId="0" borderId="0" xfId="0" applyNumberFormat="1" applyAlignment="1">
      <alignment horizontal="left" vertical="center"/>
    </xf>
    <xf numFmtId="0" fontId="15" fillId="2" borderId="0"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12" borderId="0" xfId="0" applyFont="1" applyFill="1" applyAlignment="1">
      <alignment horizontal="center" vertical="center" wrapText="1"/>
    </xf>
    <xf numFmtId="0" fontId="0" fillId="0" borderId="0" xfId="0" applyBorder="1" applyAlignment="1">
      <alignment horizontal="left" vertical="top" wrapText="1"/>
    </xf>
    <xf numFmtId="0" fontId="6" fillId="9"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164" fontId="0" fillId="0" borderId="0" xfId="0" applyNumberFormat="1" applyBorder="1" applyAlignment="1">
      <alignment horizontal="left" vertical="top" wrapText="1"/>
    </xf>
    <xf numFmtId="164" fontId="0" fillId="0" borderId="0" xfId="0" applyNumberFormat="1" applyBorder="1" applyAlignment="1">
      <alignment horizontal="left" vertical="top"/>
    </xf>
    <xf numFmtId="0" fontId="0" fillId="0" borderId="0" xfId="0" applyBorder="1" applyAlignment="1">
      <alignment horizontal="left" vertical="top"/>
    </xf>
    <xf numFmtId="0" fontId="15" fillId="12" borderId="0" xfId="0" applyFont="1" applyFill="1" applyBorder="1" applyAlignment="1">
      <alignment horizontal="center"/>
    </xf>
    <xf numFmtId="0" fontId="15" fillId="12" borderId="24" xfId="0" applyFont="1" applyFill="1" applyBorder="1" applyAlignment="1">
      <alignment horizontal="center"/>
    </xf>
    <xf numFmtId="0" fontId="15" fillId="12" borderId="41" xfId="0" applyFont="1" applyFill="1" applyBorder="1" applyAlignment="1">
      <alignment horizontal="center"/>
    </xf>
    <xf numFmtId="164" fontId="0" fillId="0" borderId="0" xfId="0" applyNumberFormat="1" applyBorder="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15" fillId="12" borderId="25" xfId="0" applyFont="1" applyFill="1" applyBorder="1" applyAlignment="1">
      <alignment horizontal="center"/>
    </xf>
    <xf numFmtId="0" fontId="15" fillId="12" borderId="28" xfId="0" applyFont="1" applyFill="1" applyBorder="1" applyAlignment="1">
      <alignment horizontal="center"/>
    </xf>
    <xf numFmtId="0" fontId="15" fillId="12" borderId="47" xfId="0" applyFont="1" applyFill="1" applyBorder="1" applyAlignment="1">
      <alignment horizontal="center"/>
    </xf>
    <xf numFmtId="0" fontId="15" fillId="12" borderId="29" xfId="0" applyFont="1" applyFill="1" applyBorder="1" applyAlignment="1">
      <alignment horizontal="center"/>
    </xf>
    <xf numFmtId="0" fontId="13" fillId="8" borderId="0" xfId="0" applyFont="1" applyFill="1" applyBorder="1" applyAlignment="1">
      <alignment horizontal="center" vertical="center"/>
    </xf>
    <xf numFmtId="0" fontId="13" fillId="8" borderId="16" xfId="0" applyFont="1" applyFill="1" applyBorder="1" applyAlignment="1">
      <alignment horizontal="center" vertical="center"/>
    </xf>
    <xf numFmtId="0" fontId="0" fillId="0" borderId="0" xfId="0"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witter.com/CongresoTams" TargetMode="External"/><Relationship Id="rId13" Type="http://schemas.openxmlformats.org/officeDocument/2006/relationships/hyperlink" Target="https://twitter.com/LegislativoJal" TargetMode="External"/><Relationship Id="rId18" Type="http://schemas.openxmlformats.org/officeDocument/2006/relationships/hyperlink" Target="https://twitter.com/congresocolima" TargetMode="External"/><Relationship Id="rId3" Type="http://schemas.openxmlformats.org/officeDocument/2006/relationships/hyperlink" Target="http://www.congresotlaxcala.gob.mx/html/leyes/L072.pdf" TargetMode="External"/><Relationship Id="rId21" Type="http://schemas.openxmlformats.org/officeDocument/2006/relationships/hyperlink" Target="https://twitter.com/Congresocam" TargetMode="External"/><Relationship Id="rId7" Type="http://schemas.openxmlformats.org/officeDocument/2006/relationships/hyperlink" Target="https://twitter.com/LegisVer" TargetMode="External"/><Relationship Id="rId12" Type="http://schemas.openxmlformats.org/officeDocument/2006/relationships/hyperlink" Target="https://twitter.com/CongresoNL" TargetMode="External"/><Relationship Id="rId17" Type="http://schemas.openxmlformats.org/officeDocument/2006/relationships/hyperlink" Target="https://twitter.com/AsambleaDF" TargetMode="External"/><Relationship Id="rId2" Type="http://schemas.openxmlformats.org/officeDocument/2006/relationships/hyperlink" Target="http://congresoweb.congresojal.gob.mx/BibliotecaVirtual/busquedasleyes/Listado.cfm" TargetMode="External"/><Relationship Id="rId16" Type="http://schemas.openxmlformats.org/officeDocument/2006/relationships/hyperlink" Target="https://twitter.com/congresodurango" TargetMode="External"/><Relationship Id="rId20" Type="http://schemas.openxmlformats.org/officeDocument/2006/relationships/hyperlink" Target="https://twitter.com/CongresoChis" TargetMode="External"/><Relationship Id="rId1" Type="http://schemas.openxmlformats.org/officeDocument/2006/relationships/hyperlink" Target="http://www.infosap.gob.mx/leyes_y_codigos.html" TargetMode="External"/><Relationship Id="rId6" Type="http://schemas.openxmlformats.org/officeDocument/2006/relationships/hyperlink" Target="https://twitter.com/CongresoYucatan" TargetMode="External"/><Relationship Id="rId11" Type="http://schemas.openxmlformats.org/officeDocument/2006/relationships/hyperlink" Target="https://twitter.com/HCongresoSin" TargetMode="External"/><Relationship Id="rId24" Type="http://schemas.openxmlformats.org/officeDocument/2006/relationships/printerSettings" Target="../printerSettings/printerSettings1.bin"/><Relationship Id="rId5" Type="http://schemas.openxmlformats.org/officeDocument/2006/relationships/hyperlink" Target="https://twitter.com/CongresoQRoo" TargetMode="External"/><Relationship Id="rId15" Type="http://schemas.openxmlformats.org/officeDocument/2006/relationships/hyperlink" Target="https://twitter.com/congresogro" TargetMode="External"/><Relationship Id="rId23" Type="http://schemas.openxmlformats.org/officeDocument/2006/relationships/hyperlink" Target="http://www.congresoyucatan.gob.mx/congreso/junta-de-gobierno%20;" TargetMode="External"/><Relationship Id="rId10" Type="http://schemas.openxmlformats.org/officeDocument/2006/relationships/hyperlink" Target="https://twitter.com/CongresoSon" TargetMode="External"/><Relationship Id="rId19" Type="http://schemas.openxmlformats.org/officeDocument/2006/relationships/hyperlink" Target="https://twitter.com/CongresoEdoChih" TargetMode="External"/><Relationship Id="rId4" Type="http://schemas.openxmlformats.org/officeDocument/2006/relationships/hyperlink" Target="http://189.206.27.36/ley/469.pdf" TargetMode="External"/><Relationship Id="rId9" Type="http://schemas.openxmlformats.org/officeDocument/2006/relationships/hyperlink" Target="https://twitter.com/CongresoTab" TargetMode="External"/><Relationship Id="rId14" Type="http://schemas.openxmlformats.org/officeDocument/2006/relationships/hyperlink" Target="https://twitter.com/CongresoHidalgo" TargetMode="External"/><Relationship Id="rId22" Type="http://schemas.openxmlformats.org/officeDocument/2006/relationships/hyperlink" Target="https://twitter.com/CongresoEdoA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ongresonayarit.mx/media/2734/15_padron_proveedore_dic2015.pdf" TargetMode="External"/><Relationship Id="rId2" Type="http://schemas.openxmlformats.org/officeDocument/2006/relationships/hyperlink" Target="http://www.congresotlaxcala.gob.mx/inicio/wp-content/uploads/2015/07/CUENTA-PUBLICA-2015-CONGRESO-DEL-ESTADO.pdf" TargetMode="External"/><Relationship Id="rId1" Type="http://schemas.openxmlformats.org/officeDocument/2006/relationships/hyperlink" Target="http://www.congresogro.gob.mx/index.php/transplist00/informacion-publica-de-oficio/135-transparencia-lxi/3950-la-remuneracion-mensual-por-puesto." TargetMode="External"/><Relationship Id="rId5" Type="http://schemas.openxmlformats.org/officeDocument/2006/relationships/printerSettings" Target="../printerSettings/printerSettings4.bin"/><Relationship Id="rId4" Type="http://schemas.openxmlformats.org/officeDocument/2006/relationships/hyperlink" Target="http://congresocoahuila.gob.mx/portal/wp-content/uploads/2015/05/21XXV-LX_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5"/>
  <sheetViews>
    <sheetView zoomScaleNormal="100" workbookViewId="0">
      <pane xSplit="2" ySplit="3" topLeftCell="C4" activePane="bottomRight" state="frozen"/>
      <selection pane="topRight" activeCell="C1" sqref="C1"/>
      <selection pane="bottomLeft" activeCell="A3" sqref="A3"/>
      <selection pane="bottomRight" sqref="A1:B3"/>
    </sheetView>
  </sheetViews>
  <sheetFormatPr baseColWidth="10" defaultColWidth="11.42578125" defaultRowHeight="15" x14ac:dyDescent="0.25"/>
  <cols>
    <col min="2" max="2" width="17.28515625" customWidth="1"/>
    <col min="3" max="3" width="14.85546875" bestFit="1" customWidth="1"/>
    <col min="4" max="5" width="14.85546875" customWidth="1"/>
    <col min="6" max="6" width="15.140625" customWidth="1"/>
    <col min="7" max="7" width="19.85546875" customWidth="1"/>
    <col min="8" max="9" width="16.28515625" customWidth="1"/>
    <col min="10" max="12" width="19.5703125" customWidth="1"/>
    <col min="13" max="13" width="19.5703125" style="36" customWidth="1"/>
    <col min="14" max="14" width="19.5703125" style="40" customWidth="1"/>
    <col min="15" max="17" width="23.5703125" customWidth="1"/>
    <col min="18" max="18" width="19.5703125" style="20" customWidth="1"/>
    <col min="19" max="20" width="23.5703125" customWidth="1"/>
    <col min="21" max="22" width="18.85546875" customWidth="1"/>
    <col min="23" max="23" width="14.5703125" customWidth="1"/>
    <col min="24" max="27" width="14.42578125" customWidth="1"/>
    <col min="28" max="28" width="16.42578125" customWidth="1"/>
    <col min="29" max="30" width="14.42578125" style="20" customWidth="1"/>
    <col min="31" max="31" width="14.42578125" customWidth="1"/>
    <col min="32" max="33" width="14.5703125" customWidth="1"/>
    <col min="34" max="60" width="13.7109375" customWidth="1"/>
    <col min="61" max="61" width="25.7109375" customWidth="1"/>
    <col min="62" max="62" width="14.140625" style="41" customWidth="1"/>
    <col min="64" max="64" width="12.140625" bestFit="1" customWidth="1"/>
    <col min="70" max="72" width="15.140625" customWidth="1"/>
    <col min="75" max="78" width="15.140625" customWidth="1"/>
    <col min="79" max="79" width="11.42578125" hidden="1" customWidth="1"/>
  </cols>
  <sheetData>
    <row r="1" spans="1:80" ht="15" customHeight="1" x14ac:dyDescent="0.25">
      <c r="A1" s="347" t="s">
        <v>0</v>
      </c>
      <c r="B1" s="348"/>
      <c r="C1" s="336" t="s">
        <v>821</v>
      </c>
      <c r="D1" s="336"/>
      <c r="E1" s="336"/>
      <c r="F1" s="336"/>
      <c r="G1" s="344"/>
      <c r="H1" s="345" t="s">
        <v>3</v>
      </c>
      <c r="I1" s="346"/>
      <c r="J1" s="345" t="s">
        <v>827</v>
      </c>
      <c r="K1" s="356"/>
      <c r="L1" s="356"/>
      <c r="M1" s="356"/>
      <c r="N1" s="346"/>
      <c r="O1" s="345" t="s">
        <v>421</v>
      </c>
      <c r="P1" s="356"/>
      <c r="Q1" s="356"/>
      <c r="R1" s="356"/>
      <c r="S1" s="356"/>
      <c r="T1" s="346"/>
      <c r="U1" s="337" t="s">
        <v>426</v>
      </c>
      <c r="V1" s="338"/>
      <c r="W1" s="338"/>
      <c r="X1" s="338"/>
      <c r="Y1" s="338"/>
      <c r="Z1" s="338"/>
      <c r="AA1" s="338"/>
      <c r="AB1" s="338"/>
      <c r="AC1" s="338"/>
      <c r="AD1" s="338"/>
      <c r="AE1" s="338"/>
      <c r="AF1" s="337" t="s">
        <v>437</v>
      </c>
      <c r="AG1" s="338"/>
      <c r="AH1" s="338"/>
      <c r="AI1" s="338"/>
      <c r="AJ1" s="338"/>
      <c r="AK1" s="338"/>
      <c r="AL1" s="338"/>
      <c r="AM1" s="338"/>
      <c r="AN1" s="338"/>
      <c r="AO1" s="338"/>
      <c r="AP1" s="338"/>
      <c r="AQ1" s="338"/>
      <c r="AR1" s="338"/>
      <c r="AS1" s="338"/>
      <c r="AT1" s="338"/>
      <c r="AU1" s="338"/>
      <c r="AV1" s="338"/>
      <c r="AW1" s="338"/>
      <c r="AX1" s="338"/>
      <c r="AY1" s="338"/>
      <c r="AZ1" s="338"/>
      <c r="BA1" s="338"/>
      <c r="BB1" s="338"/>
      <c r="BC1" s="338"/>
      <c r="BD1" s="338"/>
      <c r="BE1" s="338"/>
      <c r="BF1" s="338"/>
      <c r="BG1" s="338"/>
      <c r="BH1" s="339"/>
      <c r="BI1" s="337" t="s">
        <v>447</v>
      </c>
      <c r="BJ1" s="338"/>
      <c r="BK1" s="338"/>
      <c r="BL1" s="338"/>
      <c r="BM1" s="338"/>
      <c r="BN1" s="338"/>
      <c r="BO1" s="338"/>
      <c r="BP1" s="338"/>
      <c r="BQ1" s="338"/>
      <c r="BR1" s="338"/>
      <c r="BS1" s="338"/>
      <c r="BT1" s="338"/>
      <c r="BU1" s="338"/>
      <c r="BV1" s="338"/>
      <c r="BW1" s="338"/>
      <c r="BX1" s="339"/>
      <c r="BY1" s="335" t="s">
        <v>914</v>
      </c>
      <c r="BZ1" s="336"/>
    </row>
    <row r="2" spans="1:80" ht="105" customHeight="1" x14ac:dyDescent="0.25">
      <c r="A2" s="349"/>
      <c r="B2" s="350"/>
      <c r="C2" s="65" t="s">
        <v>822</v>
      </c>
      <c r="D2" s="65" t="s">
        <v>1</v>
      </c>
      <c r="E2" s="65" t="s">
        <v>2</v>
      </c>
      <c r="F2" s="65" t="s">
        <v>823</v>
      </c>
      <c r="G2" s="145" t="s">
        <v>824</v>
      </c>
      <c r="H2" s="150" t="s">
        <v>3</v>
      </c>
      <c r="I2" s="151" t="s">
        <v>4</v>
      </c>
      <c r="J2" s="159" t="s">
        <v>825</v>
      </c>
      <c r="K2" s="69" t="s">
        <v>826</v>
      </c>
      <c r="L2" s="69" t="s">
        <v>341</v>
      </c>
      <c r="M2" s="69" t="s">
        <v>828</v>
      </c>
      <c r="N2" s="160" t="s">
        <v>829</v>
      </c>
      <c r="O2" s="150" t="s">
        <v>5</v>
      </c>
      <c r="P2" s="82" t="s">
        <v>6</v>
      </c>
      <c r="Q2" s="82" t="s">
        <v>840</v>
      </c>
      <c r="R2" s="84" t="s">
        <v>948</v>
      </c>
      <c r="S2" s="82" t="s">
        <v>7</v>
      </c>
      <c r="T2" s="151" t="s">
        <v>8</v>
      </c>
      <c r="U2" s="192" t="s">
        <v>972</v>
      </c>
      <c r="V2" s="69" t="s">
        <v>9</v>
      </c>
      <c r="W2" s="83" t="s">
        <v>948</v>
      </c>
      <c r="X2" s="340" t="s">
        <v>10</v>
      </c>
      <c r="Y2" s="340"/>
      <c r="Z2" s="340" t="s">
        <v>11</v>
      </c>
      <c r="AA2" s="340"/>
      <c r="AB2" s="69" t="s">
        <v>14</v>
      </c>
      <c r="AC2" s="83" t="s">
        <v>948</v>
      </c>
      <c r="AD2" s="69" t="s">
        <v>15</v>
      </c>
      <c r="AE2" s="204" t="s">
        <v>1028</v>
      </c>
      <c r="AF2" s="205" t="s">
        <v>832</v>
      </c>
      <c r="AG2" s="104" t="s">
        <v>831</v>
      </c>
      <c r="AH2" s="104" t="s">
        <v>440</v>
      </c>
      <c r="AI2" s="104" t="s">
        <v>441</v>
      </c>
      <c r="AJ2" s="104" t="s">
        <v>833</v>
      </c>
      <c r="AK2" s="104" t="s">
        <v>834</v>
      </c>
      <c r="AL2" s="106" t="s">
        <v>949</v>
      </c>
      <c r="AM2" s="329" t="s">
        <v>922</v>
      </c>
      <c r="AN2" s="332"/>
      <c r="AO2" s="329" t="s">
        <v>923</v>
      </c>
      <c r="AP2" s="332"/>
      <c r="AQ2" s="329" t="s">
        <v>924</v>
      </c>
      <c r="AR2" s="332"/>
      <c r="AS2" s="329" t="s">
        <v>925</v>
      </c>
      <c r="AT2" s="332"/>
      <c r="AU2" s="329" t="s">
        <v>926</v>
      </c>
      <c r="AV2" s="332"/>
      <c r="AW2" s="329" t="s">
        <v>928</v>
      </c>
      <c r="AX2" s="332"/>
      <c r="AY2" s="329" t="s">
        <v>927</v>
      </c>
      <c r="AZ2" s="332"/>
      <c r="BA2" s="329" t="s">
        <v>929</v>
      </c>
      <c r="BB2" s="332"/>
      <c r="BC2" s="329" t="s">
        <v>930</v>
      </c>
      <c r="BD2" s="332"/>
      <c r="BE2" s="329" t="s">
        <v>931</v>
      </c>
      <c r="BF2" s="330"/>
      <c r="BG2" s="329" t="s">
        <v>947</v>
      </c>
      <c r="BH2" s="331"/>
      <c r="BI2" s="159" t="s">
        <v>839</v>
      </c>
      <c r="BJ2" s="69" t="s">
        <v>900</v>
      </c>
      <c r="BK2" s="69" t="s">
        <v>16</v>
      </c>
      <c r="BL2" s="69" t="s">
        <v>451</v>
      </c>
      <c r="BM2" s="69" t="s">
        <v>976</v>
      </c>
      <c r="BN2" s="69" t="s">
        <v>17</v>
      </c>
      <c r="BO2" s="69" t="s">
        <v>18</v>
      </c>
      <c r="BP2" s="69" t="s">
        <v>19</v>
      </c>
      <c r="BQ2" s="69" t="s">
        <v>20</v>
      </c>
      <c r="BR2" s="69" t="s">
        <v>21</v>
      </c>
      <c r="BS2" s="69" t="s">
        <v>23</v>
      </c>
      <c r="BT2" s="69" t="s">
        <v>22</v>
      </c>
      <c r="BU2" s="69" t="s">
        <v>24</v>
      </c>
      <c r="BV2" s="69" t="s">
        <v>25</v>
      </c>
      <c r="BW2" s="69" t="s">
        <v>27</v>
      </c>
      <c r="BX2" s="193" t="s">
        <v>26</v>
      </c>
      <c r="BY2" s="158" t="s">
        <v>915</v>
      </c>
      <c r="BZ2" s="82" t="s">
        <v>916</v>
      </c>
      <c r="CA2" s="73" t="s">
        <v>981</v>
      </c>
      <c r="CB2" s="27"/>
    </row>
    <row r="3" spans="1:80" ht="15" customHeight="1" x14ac:dyDescent="0.25">
      <c r="A3" s="351"/>
      <c r="B3" s="352"/>
      <c r="C3" s="65" t="s">
        <v>842</v>
      </c>
      <c r="D3" s="65" t="s">
        <v>843</v>
      </c>
      <c r="E3" s="65" t="s">
        <v>844</v>
      </c>
      <c r="F3" s="65" t="s">
        <v>845</v>
      </c>
      <c r="G3" s="145" t="s">
        <v>846</v>
      </c>
      <c r="H3" s="150" t="s">
        <v>419</v>
      </c>
      <c r="I3" s="151" t="s">
        <v>420</v>
      </c>
      <c r="J3" s="159" t="s">
        <v>849</v>
      </c>
      <c r="K3" s="69" t="s">
        <v>850</v>
      </c>
      <c r="L3" s="69" t="s">
        <v>851</v>
      </c>
      <c r="M3" s="70" t="s">
        <v>852</v>
      </c>
      <c r="N3" s="160" t="s">
        <v>853</v>
      </c>
      <c r="O3" s="150" t="s">
        <v>422</v>
      </c>
      <c r="P3" s="82" t="s">
        <v>423</v>
      </c>
      <c r="Q3" s="82" t="s">
        <v>424</v>
      </c>
      <c r="R3" s="84" t="s">
        <v>425</v>
      </c>
      <c r="S3" s="82" t="s">
        <v>847</v>
      </c>
      <c r="T3" s="151" t="s">
        <v>848</v>
      </c>
      <c r="U3" s="192" t="s">
        <v>427</v>
      </c>
      <c r="V3" s="69" t="s">
        <v>428</v>
      </c>
      <c r="W3" s="83" t="s">
        <v>429</v>
      </c>
      <c r="X3" s="69" t="s">
        <v>430</v>
      </c>
      <c r="Y3" s="69" t="s">
        <v>431</v>
      </c>
      <c r="Z3" s="69" t="s">
        <v>432</v>
      </c>
      <c r="AA3" s="69" t="s">
        <v>433</v>
      </c>
      <c r="AB3" s="83" t="s">
        <v>434</v>
      </c>
      <c r="AC3" s="83" t="s">
        <v>435</v>
      </c>
      <c r="AD3" s="69" t="s">
        <v>436</v>
      </c>
      <c r="AE3" s="204" t="s">
        <v>1026</v>
      </c>
      <c r="AF3" s="206" t="s">
        <v>438</v>
      </c>
      <c r="AG3" s="103" t="s">
        <v>439</v>
      </c>
      <c r="AH3" s="103" t="s">
        <v>442</v>
      </c>
      <c r="AI3" s="103" t="s">
        <v>443</v>
      </c>
      <c r="AJ3" s="104" t="s">
        <v>444</v>
      </c>
      <c r="AK3" s="104" t="s">
        <v>445</v>
      </c>
      <c r="AL3" s="104" t="s">
        <v>446</v>
      </c>
      <c r="AM3" s="104" t="s">
        <v>884</v>
      </c>
      <c r="AN3" s="104" t="s">
        <v>885</v>
      </c>
      <c r="AO3" s="104" t="s">
        <v>886</v>
      </c>
      <c r="AP3" s="104" t="s">
        <v>887</v>
      </c>
      <c r="AQ3" s="104" t="s">
        <v>888</v>
      </c>
      <c r="AR3" s="104" t="s">
        <v>889</v>
      </c>
      <c r="AS3" s="104" t="s">
        <v>890</v>
      </c>
      <c r="AT3" s="104" t="s">
        <v>891</v>
      </c>
      <c r="AU3" s="104" t="s">
        <v>892</v>
      </c>
      <c r="AV3" s="104" t="s">
        <v>893</v>
      </c>
      <c r="AW3" s="104" t="s">
        <v>935</v>
      </c>
      <c r="AX3" s="104" t="s">
        <v>936</v>
      </c>
      <c r="AY3" s="104" t="s">
        <v>937</v>
      </c>
      <c r="AZ3" s="104" t="s">
        <v>938</v>
      </c>
      <c r="BA3" s="104" t="s">
        <v>939</v>
      </c>
      <c r="BB3" s="104" t="s">
        <v>940</v>
      </c>
      <c r="BC3" s="104" t="s">
        <v>941</v>
      </c>
      <c r="BD3" s="104" t="s">
        <v>942</v>
      </c>
      <c r="BE3" s="104" t="s">
        <v>943</v>
      </c>
      <c r="BF3" s="105" t="s">
        <v>944</v>
      </c>
      <c r="BG3" s="105" t="s">
        <v>945</v>
      </c>
      <c r="BH3" s="207" t="s">
        <v>946</v>
      </c>
      <c r="BI3" s="159" t="s">
        <v>448</v>
      </c>
      <c r="BJ3" s="69" t="s">
        <v>449</v>
      </c>
      <c r="BK3" s="69" t="s">
        <v>450</v>
      </c>
      <c r="BL3" s="69" t="s">
        <v>452</v>
      </c>
      <c r="BM3" s="69" t="s">
        <v>901</v>
      </c>
      <c r="BN3" s="69" t="s">
        <v>902</v>
      </c>
      <c r="BO3" s="69" t="s">
        <v>903</v>
      </c>
      <c r="BP3" s="69" t="s">
        <v>904</v>
      </c>
      <c r="BQ3" s="69" t="s">
        <v>905</v>
      </c>
      <c r="BR3" s="69" t="s">
        <v>906</v>
      </c>
      <c r="BS3" s="69" t="s">
        <v>907</v>
      </c>
      <c r="BT3" s="69" t="s">
        <v>908</v>
      </c>
      <c r="BU3" s="69" t="s">
        <v>909</v>
      </c>
      <c r="BV3" s="69" t="s">
        <v>910</v>
      </c>
      <c r="BW3" s="69" t="s">
        <v>911</v>
      </c>
      <c r="BX3" s="193" t="s">
        <v>912</v>
      </c>
      <c r="BY3" s="158" t="s">
        <v>493</v>
      </c>
      <c r="BZ3" s="82" t="s">
        <v>494</v>
      </c>
      <c r="CB3" s="27"/>
    </row>
    <row r="4" spans="1:80" ht="15" customHeight="1" x14ac:dyDescent="0.25">
      <c r="A4" s="1">
        <v>1</v>
      </c>
      <c r="B4" s="62" t="s">
        <v>35</v>
      </c>
      <c r="C4" s="2">
        <v>1304743.7169619701</v>
      </c>
      <c r="D4" s="3">
        <v>897290</v>
      </c>
      <c r="E4" s="3">
        <v>895183</v>
      </c>
      <c r="F4" s="3">
        <f t="shared" ref="F4:F35" si="0">(C4/V4)</f>
        <v>48323.841368961854</v>
      </c>
      <c r="G4" s="146">
        <f t="shared" ref="G4:G35" si="1">(D4/V4)</f>
        <v>33232.962962962964</v>
      </c>
      <c r="H4" s="152" t="s">
        <v>38</v>
      </c>
      <c r="I4" s="153" t="s">
        <v>39</v>
      </c>
      <c r="J4" s="161" t="s">
        <v>36</v>
      </c>
      <c r="K4" s="68" t="s">
        <v>37</v>
      </c>
      <c r="L4" s="29">
        <v>1880</v>
      </c>
      <c r="M4" s="33" t="s">
        <v>342</v>
      </c>
      <c r="N4" s="162" t="s">
        <v>46</v>
      </c>
      <c r="O4" s="177" t="s">
        <v>40</v>
      </c>
      <c r="P4" s="85">
        <v>42233</v>
      </c>
      <c r="Q4" s="86">
        <v>0.66666666666666663</v>
      </c>
      <c r="R4" s="87">
        <v>94</v>
      </c>
      <c r="S4" s="88" t="s">
        <v>40</v>
      </c>
      <c r="T4" s="178">
        <v>41330</v>
      </c>
      <c r="U4" s="194">
        <v>27</v>
      </c>
      <c r="V4" s="118">
        <v>27</v>
      </c>
      <c r="W4" s="119">
        <v>17</v>
      </c>
      <c r="X4" s="118">
        <v>18</v>
      </c>
      <c r="Y4" s="120">
        <f t="shared" ref="Y4:Y35" si="2">(X4/V4)</f>
        <v>0.66666666666666663</v>
      </c>
      <c r="Z4" s="118">
        <v>9</v>
      </c>
      <c r="AA4" s="120">
        <f t="shared" ref="AA4:AA35" si="3">(Z4/V4)</f>
        <v>0.33333333333333331</v>
      </c>
      <c r="AB4" s="121" t="s">
        <v>830</v>
      </c>
      <c r="AC4" s="122">
        <v>18</v>
      </c>
      <c r="AD4" s="121">
        <v>6</v>
      </c>
      <c r="AE4" s="199">
        <v>2016</v>
      </c>
      <c r="AF4" s="208">
        <v>19</v>
      </c>
      <c r="AG4" s="202">
        <v>8</v>
      </c>
      <c r="AH4" s="107">
        <f t="shared" ref="AH4:AH18" si="4">(AF4/U4)</f>
        <v>0.70370370370370372</v>
      </c>
      <c r="AI4" s="112">
        <f t="shared" ref="AI4:AI18" si="5">(AG4/U4)</f>
        <v>0.29629629629629628</v>
      </c>
      <c r="AJ4" s="203" t="s">
        <v>41</v>
      </c>
      <c r="AK4" s="108" t="s">
        <v>41</v>
      </c>
      <c r="AL4" s="109" t="s">
        <v>42</v>
      </c>
      <c r="AM4" s="110">
        <v>4</v>
      </c>
      <c r="AN4" s="109">
        <f>(AM4/BN4)</f>
        <v>0.33333333333333331</v>
      </c>
      <c r="AO4" s="110">
        <v>2</v>
      </c>
      <c r="AP4" s="109">
        <f>(AO4/BO4)</f>
        <v>0.2857142857142857</v>
      </c>
      <c r="AQ4" s="110">
        <v>0</v>
      </c>
      <c r="AR4" s="109">
        <f>(AQ4/BP4)</f>
        <v>0</v>
      </c>
      <c r="AS4" s="110">
        <v>1</v>
      </c>
      <c r="AT4" s="109">
        <f>(AS4/BQ4)</f>
        <v>0.5</v>
      </c>
      <c r="AU4" s="111" t="s">
        <v>934</v>
      </c>
      <c r="AV4" s="109" t="s">
        <v>46</v>
      </c>
      <c r="AW4" s="110">
        <v>0</v>
      </c>
      <c r="AX4" s="109">
        <f>(AW4/BS4)</f>
        <v>0</v>
      </c>
      <c r="AY4" s="110">
        <v>1</v>
      </c>
      <c r="AZ4" s="109">
        <f>(AY4/BT4)</f>
        <v>0.5</v>
      </c>
      <c r="BA4" s="110">
        <v>0</v>
      </c>
      <c r="BB4" s="109">
        <f>(BA4/BU4)</f>
        <v>0</v>
      </c>
      <c r="BC4" s="110" t="s">
        <v>934</v>
      </c>
      <c r="BD4" s="109" t="s">
        <v>46</v>
      </c>
      <c r="BE4" s="110" t="s">
        <v>934</v>
      </c>
      <c r="BF4" s="109" t="s">
        <v>46</v>
      </c>
      <c r="BG4" s="110" t="s">
        <v>934</v>
      </c>
      <c r="BH4" s="209" t="s">
        <v>46</v>
      </c>
      <c r="BI4" s="131" t="s">
        <v>43</v>
      </c>
      <c r="BJ4" s="132">
        <v>7</v>
      </c>
      <c r="BK4" s="118" t="s">
        <v>44</v>
      </c>
      <c r="BL4" s="133">
        <f>(12/27)</f>
        <v>0.44444444444444442</v>
      </c>
      <c r="BM4" s="134" t="s">
        <v>45</v>
      </c>
      <c r="BN4" s="135">
        <v>12</v>
      </c>
      <c r="BO4" s="118">
        <v>7</v>
      </c>
      <c r="BP4" s="118">
        <v>2</v>
      </c>
      <c r="BQ4" s="118">
        <v>2</v>
      </c>
      <c r="BR4" s="118">
        <v>0</v>
      </c>
      <c r="BS4" s="118">
        <v>1</v>
      </c>
      <c r="BT4" s="118">
        <v>2</v>
      </c>
      <c r="BU4" s="118">
        <v>1</v>
      </c>
      <c r="BV4" s="118">
        <v>0</v>
      </c>
      <c r="BW4" s="118">
        <v>0</v>
      </c>
      <c r="BX4" s="221">
        <v>0</v>
      </c>
      <c r="BY4" s="218">
        <v>0.26923076923076922</v>
      </c>
      <c r="BZ4" s="116">
        <v>0</v>
      </c>
      <c r="CA4" s="81"/>
    </row>
    <row r="5" spans="1:80" ht="15" customHeight="1" x14ac:dyDescent="0.25">
      <c r="A5" s="5">
        <v>2</v>
      </c>
      <c r="B5" s="63" t="s">
        <v>49</v>
      </c>
      <c r="C5" s="66">
        <v>3534688.2080366421</v>
      </c>
      <c r="D5" s="6">
        <v>2582133</v>
      </c>
      <c r="E5" s="6">
        <v>2573589</v>
      </c>
      <c r="F5" s="6">
        <f t="shared" si="0"/>
        <v>141387.52832146568</v>
      </c>
      <c r="G5" s="147">
        <f t="shared" si="1"/>
        <v>103285.32</v>
      </c>
      <c r="H5" s="154" t="s">
        <v>51</v>
      </c>
      <c r="I5" s="155" t="s">
        <v>39</v>
      </c>
      <c r="J5" s="163" t="s">
        <v>50</v>
      </c>
      <c r="K5" s="28" t="s">
        <v>340</v>
      </c>
      <c r="L5" s="30" t="s">
        <v>46</v>
      </c>
      <c r="M5" s="33" t="s">
        <v>343</v>
      </c>
      <c r="N5" s="164">
        <v>7096</v>
      </c>
      <c r="O5" s="179" t="s">
        <v>52</v>
      </c>
      <c r="P5" s="89">
        <v>42167</v>
      </c>
      <c r="Q5" s="90">
        <v>0.66666666666666663</v>
      </c>
      <c r="R5" s="91">
        <v>112</v>
      </c>
      <c r="S5" s="92" t="s">
        <v>53</v>
      </c>
      <c r="T5" s="180">
        <v>42356</v>
      </c>
      <c r="U5" s="195">
        <v>25</v>
      </c>
      <c r="V5" s="123">
        <v>25</v>
      </c>
      <c r="W5" s="124">
        <v>14</v>
      </c>
      <c r="X5" s="123">
        <v>17</v>
      </c>
      <c r="Y5" s="125">
        <f t="shared" si="2"/>
        <v>0.68</v>
      </c>
      <c r="Z5" s="123">
        <v>8</v>
      </c>
      <c r="AA5" s="125">
        <f t="shared" si="3"/>
        <v>0.32</v>
      </c>
      <c r="AB5" s="126" t="s">
        <v>830</v>
      </c>
      <c r="AC5" s="127">
        <v>16</v>
      </c>
      <c r="AD5" s="126">
        <v>12</v>
      </c>
      <c r="AE5" s="200">
        <v>2016</v>
      </c>
      <c r="AF5" s="208">
        <v>17</v>
      </c>
      <c r="AG5" s="202">
        <v>8</v>
      </c>
      <c r="AH5" s="112">
        <f t="shared" si="4"/>
        <v>0.68</v>
      </c>
      <c r="AI5" s="112">
        <f t="shared" si="5"/>
        <v>0.32</v>
      </c>
      <c r="AJ5" s="113" t="s">
        <v>41</v>
      </c>
      <c r="AK5" s="108" t="s">
        <v>41</v>
      </c>
      <c r="AL5" s="109" t="s">
        <v>54</v>
      </c>
      <c r="AM5" s="110">
        <v>4</v>
      </c>
      <c r="AN5" s="109">
        <f t="shared" ref="AN5:AN35" si="6">(AM5/BN5)</f>
        <v>0.5714285714285714</v>
      </c>
      <c r="AO5" s="110">
        <v>3</v>
      </c>
      <c r="AP5" s="109">
        <f t="shared" ref="AP5:AP35" si="7">(AO5/BO5)</f>
        <v>0.42857142857142855</v>
      </c>
      <c r="AQ5" s="110">
        <v>0</v>
      </c>
      <c r="AR5" s="109">
        <f t="shared" ref="AR5:AR35" si="8">(AQ5/BP5)</f>
        <v>0</v>
      </c>
      <c r="AS5" s="110">
        <v>0</v>
      </c>
      <c r="AT5" s="109">
        <f t="shared" ref="AT5:AT35" si="9">(AS5/BQ5)</f>
        <v>0</v>
      </c>
      <c r="AU5" s="111" t="s">
        <v>934</v>
      </c>
      <c r="AV5" s="109" t="s">
        <v>46</v>
      </c>
      <c r="AW5" s="110">
        <v>0</v>
      </c>
      <c r="AX5" s="109">
        <f t="shared" ref="AX5:AX35" si="10">(AW5/BS5)</f>
        <v>0</v>
      </c>
      <c r="AY5" s="110">
        <v>1</v>
      </c>
      <c r="AZ5" s="109">
        <f t="shared" ref="AZ5:AZ35" si="11">(AY5/BT5)</f>
        <v>0.5</v>
      </c>
      <c r="BA5" s="110">
        <v>0</v>
      </c>
      <c r="BB5" s="109">
        <f t="shared" ref="BB5:BB35" si="12">(BA5/BU5)</f>
        <v>0</v>
      </c>
      <c r="BC5" s="110">
        <v>0</v>
      </c>
      <c r="BD5" s="109">
        <f>(BC5/BV5)</f>
        <v>0</v>
      </c>
      <c r="BE5" s="110">
        <v>0</v>
      </c>
      <c r="BF5" s="109">
        <f>(BE5/BW5)</f>
        <v>0</v>
      </c>
      <c r="BG5" s="110" t="s">
        <v>934</v>
      </c>
      <c r="BH5" s="209" t="s">
        <v>46</v>
      </c>
      <c r="BI5" s="136" t="s">
        <v>55</v>
      </c>
      <c r="BJ5" s="137">
        <v>9</v>
      </c>
      <c r="BK5" s="123" t="s">
        <v>56</v>
      </c>
      <c r="BL5" s="133">
        <f>(7/25)</f>
        <v>0.28000000000000003</v>
      </c>
      <c r="BM5" s="138" t="s">
        <v>45</v>
      </c>
      <c r="BN5" s="139">
        <v>7</v>
      </c>
      <c r="BO5" s="123">
        <v>7</v>
      </c>
      <c r="BP5" s="123">
        <v>1</v>
      </c>
      <c r="BQ5" s="123">
        <v>1</v>
      </c>
      <c r="BR5" s="123">
        <v>0</v>
      </c>
      <c r="BS5" s="123">
        <v>2</v>
      </c>
      <c r="BT5" s="123">
        <v>2</v>
      </c>
      <c r="BU5" s="123">
        <v>2</v>
      </c>
      <c r="BV5" s="123">
        <v>1</v>
      </c>
      <c r="BW5" s="123">
        <v>2</v>
      </c>
      <c r="BX5" s="222">
        <v>0</v>
      </c>
      <c r="BY5" s="219">
        <v>0.65384615384615385</v>
      </c>
      <c r="BZ5" s="116">
        <v>1</v>
      </c>
      <c r="CA5" s="11">
        <v>42489</v>
      </c>
    </row>
    <row r="6" spans="1:80" ht="15" customHeight="1" x14ac:dyDescent="0.25">
      <c r="A6" s="5">
        <v>3</v>
      </c>
      <c r="B6" s="63" t="s">
        <v>59</v>
      </c>
      <c r="C6" s="66">
        <v>786863.90474113845</v>
      </c>
      <c r="D6" s="6">
        <v>457773</v>
      </c>
      <c r="E6" s="6">
        <v>451304</v>
      </c>
      <c r="F6" s="6">
        <f t="shared" si="0"/>
        <v>37469.709749578018</v>
      </c>
      <c r="G6" s="147">
        <f t="shared" si="1"/>
        <v>21798.714285714286</v>
      </c>
      <c r="H6" s="154" t="s">
        <v>61</v>
      </c>
      <c r="I6" s="155" t="s">
        <v>62</v>
      </c>
      <c r="J6" s="165" t="s">
        <v>60</v>
      </c>
      <c r="K6" s="28" t="s">
        <v>340</v>
      </c>
      <c r="L6" s="30" t="s">
        <v>46</v>
      </c>
      <c r="M6" s="37" t="s">
        <v>407</v>
      </c>
      <c r="N6" s="162" t="s">
        <v>46</v>
      </c>
      <c r="O6" s="179" t="s">
        <v>63</v>
      </c>
      <c r="P6" s="89">
        <v>42358</v>
      </c>
      <c r="Q6" s="90">
        <v>0.66666666666666663</v>
      </c>
      <c r="R6" s="91">
        <v>166</v>
      </c>
      <c r="S6" s="92" t="s">
        <v>63</v>
      </c>
      <c r="T6" s="180">
        <v>42294</v>
      </c>
      <c r="U6" s="195">
        <v>21</v>
      </c>
      <c r="V6" s="123">
        <v>21</v>
      </c>
      <c r="W6" s="124">
        <v>41</v>
      </c>
      <c r="X6" s="123">
        <v>16</v>
      </c>
      <c r="Y6" s="125">
        <f t="shared" si="2"/>
        <v>0.76190476190476186</v>
      </c>
      <c r="Z6" s="123">
        <v>5</v>
      </c>
      <c r="AA6" s="125">
        <f t="shared" si="3"/>
        <v>0.23809523809523808</v>
      </c>
      <c r="AB6" s="126" t="s">
        <v>830</v>
      </c>
      <c r="AC6" s="127">
        <v>46</v>
      </c>
      <c r="AD6" s="126">
        <v>12</v>
      </c>
      <c r="AE6" s="200">
        <v>2015</v>
      </c>
      <c r="AF6" s="208">
        <v>11</v>
      </c>
      <c r="AG6" s="202">
        <v>10</v>
      </c>
      <c r="AH6" s="112">
        <f t="shared" si="4"/>
        <v>0.52380952380952384</v>
      </c>
      <c r="AI6" s="112">
        <f t="shared" si="5"/>
        <v>0.47619047619047616</v>
      </c>
      <c r="AJ6" s="113" t="s">
        <v>41</v>
      </c>
      <c r="AK6" s="113" t="s">
        <v>64</v>
      </c>
      <c r="AL6" s="114" t="s">
        <v>65</v>
      </c>
      <c r="AM6" s="110">
        <v>1</v>
      </c>
      <c r="AN6" s="109">
        <f t="shared" si="6"/>
        <v>0.33333333333333331</v>
      </c>
      <c r="AO6" s="110">
        <v>6</v>
      </c>
      <c r="AP6" s="109">
        <f t="shared" si="7"/>
        <v>0.46153846153846156</v>
      </c>
      <c r="AQ6" s="110">
        <v>1</v>
      </c>
      <c r="AR6" s="109">
        <f t="shared" si="8"/>
        <v>1</v>
      </c>
      <c r="AS6" s="111" t="s">
        <v>934</v>
      </c>
      <c r="AT6" s="109" t="s">
        <v>46</v>
      </c>
      <c r="AU6" s="110">
        <v>1</v>
      </c>
      <c r="AV6" s="109">
        <f t="shared" ref="AV6:AV34" si="13">(AU6/BR6)</f>
        <v>1</v>
      </c>
      <c r="AW6" s="111" t="s">
        <v>934</v>
      </c>
      <c r="AX6" s="109" t="s">
        <v>46</v>
      </c>
      <c r="AY6" s="111" t="s">
        <v>934</v>
      </c>
      <c r="AZ6" s="109" t="s">
        <v>46</v>
      </c>
      <c r="BA6" s="110">
        <v>0</v>
      </c>
      <c r="BB6" s="109">
        <f t="shared" si="12"/>
        <v>0</v>
      </c>
      <c r="BC6" s="110" t="s">
        <v>934</v>
      </c>
      <c r="BD6" s="109" t="s">
        <v>46</v>
      </c>
      <c r="BE6" s="110">
        <v>1</v>
      </c>
      <c r="BF6" s="109">
        <f>(BE6/BW6)</f>
        <v>0.5</v>
      </c>
      <c r="BG6" s="110" t="s">
        <v>934</v>
      </c>
      <c r="BH6" s="209" t="s">
        <v>46</v>
      </c>
      <c r="BI6" s="136" t="s">
        <v>66</v>
      </c>
      <c r="BJ6" s="137">
        <v>6</v>
      </c>
      <c r="BK6" s="123" t="s">
        <v>67</v>
      </c>
      <c r="BL6" s="133">
        <f>(13/21)</f>
        <v>0.61904761904761907</v>
      </c>
      <c r="BM6" s="138" t="s">
        <v>68</v>
      </c>
      <c r="BN6" s="139">
        <v>3</v>
      </c>
      <c r="BO6" s="123">
        <v>13</v>
      </c>
      <c r="BP6" s="123">
        <v>1</v>
      </c>
      <c r="BQ6" s="123">
        <v>0</v>
      </c>
      <c r="BR6" s="123">
        <v>1</v>
      </c>
      <c r="BS6" s="123">
        <v>0</v>
      </c>
      <c r="BT6" s="123">
        <v>0</v>
      </c>
      <c r="BU6" s="123">
        <v>1</v>
      </c>
      <c r="BV6" s="123">
        <v>0</v>
      </c>
      <c r="BW6" s="123">
        <v>2</v>
      </c>
      <c r="BX6" s="222">
        <v>0</v>
      </c>
      <c r="BY6" s="219">
        <v>3.8461538461538464E-2</v>
      </c>
      <c r="BZ6" s="116">
        <v>1</v>
      </c>
      <c r="CA6" s="11">
        <v>42494</v>
      </c>
    </row>
    <row r="7" spans="1:80" ht="15" customHeight="1" x14ac:dyDescent="0.25">
      <c r="A7" s="5">
        <v>4</v>
      </c>
      <c r="B7" s="63" t="s">
        <v>71</v>
      </c>
      <c r="C7" s="66">
        <v>921517.05178243783</v>
      </c>
      <c r="D7" s="6">
        <v>589273</v>
      </c>
      <c r="E7" s="6">
        <v>579975</v>
      </c>
      <c r="F7" s="6">
        <f t="shared" si="0"/>
        <v>26329.058622355366</v>
      </c>
      <c r="G7" s="147">
        <f t="shared" si="1"/>
        <v>16836.371428571427</v>
      </c>
      <c r="H7" s="154" t="s">
        <v>38</v>
      </c>
      <c r="I7" s="155" t="s">
        <v>62</v>
      </c>
      <c r="J7" s="163" t="s">
        <v>72</v>
      </c>
      <c r="K7" s="4" t="s">
        <v>73</v>
      </c>
      <c r="L7" s="29">
        <v>5314</v>
      </c>
      <c r="M7" s="33" t="s">
        <v>342</v>
      </c>
      <c r="N7" s="162" t="s">
        <v>46</v>
      </c>
      <c r="O7" s="179" t="s">
        <v>74</v>
      </c>
      <c r="P7" s="89">
        <v>42221</v>
      </c>
      <c r="Q7" s="90">
        <v>0.66666666666666663</v>
      </c>
      <c r="R7" s="91">
        <v>130</v>
      </c>
      <c r="S7" s="92" t="s">
        <v>75</v>
      </c>
      <c r="T7" s="180">
        <v>41978</v>
      </c>
      <c r="U7" s="195">
        <v>35</v>
      </c>
      <c r="V7" s="123">
        <v>35</v>
      </c>
      <c r="W7" s="124">
        <v>31</v>
      </c>
      <c r="X7" s="123">
        <v>21</v>
      </c>
      <c r="Y7" s="125">
        <f t="shared" si="2"/>
        <v>0.6</v>
      </c>
      <c r="Z7" s="123">
        <v>14</v>
      </c>
      <c r="AA7" s="125">
        <f t="shared" si="3"/>
        <v>0.4</v>
      </c>
      <c r="AB7" s="126" t="s">
        <v>830</v>
      </c>
      <c r="AC7" s="127">
        <v>32</v>
      </c>
      <c r="AD7" s="126">
        <v>12</v>
      </c>
      <c r="AE7" s="200">
        <v>2015</v>
      </c>
      <c r="AF7" s="208">
        <v>18</v>
      </c>
      <c r="AG7" s="202">
        <v>17</v>
      </c>
      <c r="AH7" s="112">
        <f t="shared" si="4"/>
        <v>0.51428571428571423</v>
      </c>
      <c r="AI7" s="112">
        <f t="shared" si="5"/>
        <v>0.48571428571428571</v>
      </c>
      <c r="AJ7" s="113" t="s">
        <v>64</v>
      </c>
      <c r="AK7" s="113" t="s">
        <v>41</v>
      </c>
      <c r="AL7" s="114" t="s">
        <v>76</v>
      </c>
      <c r="AM7" s="110">
        <v>6</v>
      </c>
      <c r="AN7" s="109">
        <f t="shared" si="6"/>
        <v>0.4</v>
      </c>
      <c r="AO7" s="110">
        <v>6</v>
      </c>
      <c r="AP7" s="109">
        <f t="shared" si="7"/>
        <v>0.54545454545454541</v>
      </c>
      <c r="AQ7" s="110">
        <v>1</v>
      </c>
      <c r="AR7" s="109">
        <f t="shared" si="8"/>
        <v>1</v>
      </c>
      <c r="AS7" s="110">
        <v>1</v>
      </c>
      <c r="AT7" s="109">
        <f t="shared" si="9"/>
        <v>0.33333333333333331</v>
      </c>
      <c r="AU7" s="110">
        <v>2</v>
      </c>
      <c r="AV7" s="109">
        <f t="shared" si="13"/>
        <v>0.66666666666666663</v>
      </c>
      <c r="AW7" s="111" t="s">
        <v>934</v>
      </c>
      <c r="AX7" s="109" t="s">
        <v>46</v>
      </c>
      <c r="AY7" s="110">
        <v>1</v>
      </c>
      <c r="AZ7" s="109">
        <f t="shared" si="11"/>
        <v>0.5</v>
      </c>
      <c r="BA7" s="110" t="s">
        <v>934</v>
      </c>
      <c r="BB7" s="109" t="s">
        <v>46</v>
      </c>
      <c r="BC7" s="110" t="s">
        <v>934</v>
      </c>
      <c r="BD7" s="109" t="s">
        <v>46</v>
      </c>
      <c r="BE7" s="110" t="s">
        <v>934</v>
      </c>
      <c r="BF7" s="109" t="s">
        <v>46</v>
      </c>
      <c r="BG7" s="110" t="s">
        <v>934</v>
      </c>
      <c r="BH7" s="209" t="s">
        <v>46</v>
      </c>
      <c r="BI7" s="136" t="s">
        <v>77</v>
      </c>
      <c r="BJ7" s="137">
        <v>6</v>
      </c>
      <c r="BK7" s="123" t="s">
        <v>44</v>
      </c>
      <c r="BL7" s="133">
        <f>(15/35)</f>
        <v>0.42857142857142855</v>
      </c>
      <c r="BM7" s="138" t="s">
        <v>45</v>
      </c>
      <c r="BN7" s="139">
        <v>15</v>
      </c>
      <c r="BO7" s="123">
        <v>11</v>
      </c>
      <c r="BP7" s="123">
        <v>1</v>
      </c>
      <c r="BQ7" s="123">
        <v>3</v>
      </c>
      <c r="BR7" s="123">
        <v>3</v>
      </c>
      <c r="BS7" s="123">
        <v>0</v>
      </c>
      <c r="BT7" s="123">
        <v>2</v>
      </c>
      <c r="BU7" s="123">
        <v>0</v>
      </c>
      <c r="BV7" s="123">
        <v>0</v>
      </c>
      <c r="BW7" s="123">
        <v>0</v>
      </c>
      <c r="BX7" s="222">
        <v>0</v>
      </c>
      <c r="BY7" s="219">
        <v>0.25</v>
      </c>
      <c r="BZ7" s="116">
        <v>1</v>
      </c>
      <c r="CA7" s="11">
        <v>42494</v>
      </c>
    </row>
    <row r="8" spans="1:80" ht="15" customHeight="1" x14ac:dyDescent="0.25">
      <c r="A8" s="5">
        <v>5</v>
      </c>
      <c r="B8" s="63" t="s">
        <v>79</v>
      </c>
      <c r="C8" s="66">
        <v>5317959.7750002276</v>
      </c>
      <c r="D8" s="6">
        <v>3207749</v>
      </c>
      <c r="E8" s="6">
        <v>3145414</v>
      </c>
      <c r="F8" s="6">
        <f t="shared" si="0"/>
        <v>129706.33597561531</v>
      </c>
      <c r="G8" s="147">
        <f t="shared" si="1"/>
        <v>78237.780487804877</v>
      </c>
      <c r="H8" s="154" t="s">
        <v>82</v>
      </c>
      <c r="I8" s="155" t="s">
        <v>62</v>
      </c>
      <c r="J8" s="163" t="s">
        <v>80</v>
      </c>
      <c r="K8" s="4" t="s">
        <v>81</v>
      </c>
      <c r="L8" s="29">
        <v>2644</v>
      </c>
      <c r="M8" s="33" t="s">
        <v>344</v>
      </c>
      <c r="N8" s="166">
        <v>2406</v>
      </c>
      <c r="O8" s="179" t="s">
        <v>83</v>
      </c>
      <c r="P8" s="89">
        <v>42369</v>
      </c>
      <c r="Q8" s="90">
        <v>0.66666666666666663</v>
      </c>
      <c r="R8" s="91" t="s">
        <v>89</v>
      </c>
      <c r="S8" s="92" t="s">
        <v>84</v>
      </c>
      <c r="T8" s="181" t="s">
        <v>85</v>
      </c>
      <c r="U8" s="195">
        <v>40</v>
      </c>
      <c r="V8" s="123">
        <v>41</v>
      </c>
      <c r="W8" s="124">
        <v>19</v>
      </c>
      <c r="X8" s="123">
        <v>24</v>
      </c>
      <c r="Y8" s="125">
        <f t="shared" si="2"/>
        <v>0.58536585365853655</v>
      </c>
      <c r="Z8" s="123">
        <v>17</v>
      </c>
      <c r="AA8" s="125">
        <f t="shared" si="3"/>
        <v>0.41463414634146339</v>
      </c>
      <c r="AB8" s="126" t="s">
        <v>830</v>
      </c>
      <c r="AC8" s="127">
        <v>26</v>
      </c>
      <c r="AD8" s="126">
        <v>12</v>
      </c>
      <c r="AE8" s="200">
        <v>2015</v>
      </c>
      <c r="AF8" s="208">
        <v>16</v>
      </c>
      <c r="AG8" s="203">
        <v>24</v>
      </c>
      <c r="AH8" s="112">
        <f t="shared" si="4"/>
        <v>0.4</v>
      </c>
      <c r="AI8" s="112">
        <f t="shared" si="5"/>
        <v>0.6</v>
      </c>
      <c r="AJ8" s="113" t="s">
        <v>41</v>
      </c>
      <c r="AK8" s="113" t="s">
        <v>41</v>
      </c>
      <c r="AL8" s="114" t="s">
        <v>86</v>
      </c>
      <c r="AM8" s="110">
        <v>5</v>
      </c>
      <c r="AN8" s="109">
        <f t="shared" si="6"/>
        <v>0.5</v>
      </c>
      <c r="AO8" s="110">
        <v>2</v>
      </c>
      <c r="AP8" s="109">
        <f t="shared" si="7"/>
        <v>1</v>
      </c>
      <c r="AQ8" s="110">
        <v>2</v>
      </c>
      <c r="AR8" s="109">
        <f t="shared" si="8"/>
        <v>1</v>
      </c>
      <c r="AS8" s="110">
        <v>6</v>
      </c>
      <c r="AT8" s="109">
        <f t="shared" si="9"/>
        <v>0.375</v>
      </c>
      <c r="AU8" s="110">
        <v>3</v>
      </c>
      <c r="AV8" s="109">
        <f t="shared" si="13"/>
        <v>1</v>
      </c>
      <c r="AW8" s="111" t="s">
        <v>934</v>
      </c>
      <c r="AX8" s="109" t="s">
        <v>46</v>
      </c>
      <c r="AY8" s="111" t="s">
        <v>934</v>
      </c>
      <c r="AZ8" s="109" t="s">
        <v>46</v>
      </c>
      <c r="BA8" s="110" t="s">
        <v>934</v>
      </c>
      <c r="BB8" s="109" t="s">
        <v>46</v>
      </c>
      <c r="BC8" s="110" t="s">
        <v>934</v>
      </c>
      <c r="BD8" s="109" t="s">
        <v>46</v>
      </c>
      <c r="BE8" s="110">
        <v>6</v>
      </c>
      <c r="BF8" s="109">
        <f>(BE8/BW8)</f>
        <v>0.8571428571428571</v>
      </c>
      <c r="BG8" s="110" t="s">
        <v>934</v>
      </c>
      <c r="BH8" s="209" t="s">
        <v>46</v>
      </c>
      <c r="BI8" s="136" t="s">
        <v>87</v>
      </c>
      <c r="BJ8" s="137">
        <v>7</v>
      </c>
      <c r="BK8" s="123" t="s">
        <v>88</v>
      </c>
      <c r="BL8" s="133">
        <f>(16/40)</f>
        <v>0.4</v>
      </c>
      <c r="BM8" s="138" t="s">
        <v>45</v>
      </c>
      <c r="BN8" s="139">
        <v>10</v>
      </c>
      <c r="BO8" s="123">
        <v>2</v>
      </c>
      <c r="BP8" s="123">
        <v>2</v>
      </c>
      <c r="BQ8" s="123">
        <v>16</v>
      </c>
      <c r="BR8" s="123">
        <v>3</v>
      </c>
      <c r="BS8" s="123">
        <v>0</v>
      </c>
      <c r="BT8" s="123">
        <v>0</v>
      </c>
      <c r="BU8" s="123">
        <v>0</v>
      </c>
      <c r="BV8" s="123">
        <v>0</v>
      </c>
      <c r="BW8" s="123">
        <v>7</v>
      </c>
      <c r="BX8" s="222">
        <v>0</v>
      </c>
      <c r="BY8" s="219">
        <v>0.30769230769230771</v>
      </c>
      <c r="BZ8" s="116">
        <v>1</v>
      </c>
      <c r="CA8" s="11">
        <v>42494</v>
      </c>
    </row>
    <row r="9" spans="1:80" ht="15" customHeight="1" x14ac:dyDescent="0.25">
      <c r="A9" s="5">
        <v>6</v>
      </c>
      <c r="B9" s="63" t="s">
        <v>91</v>
      </c>
      <c r="C9" s="66">
        <v>3746281.3832972641</v>
      </c>
      <c r="D9" s="6">
        <v>2657013</v>
      </c>
      <c r="E9" s="6">
        <v>2646659</v>
      </c>
      <c r="F9" s="6">
        <f t="shared" si="0"/>
        <v>113523.67828173528</v>
      </c>
      <c r="G9" s="147">
        <f t="shared" si="1"/>
        <v>80515.545454545456</v>
      </c>
      <c r="H9" s="154" t="s">
        <v>94</v>
      </c>
      <c r="I9" s="155" t="s">
        <v>39</v>
      </c>
      <c r="J9" s="163" t="s">
        <v>92</v>
      </c>
      <c r="K9" s="4" t="s">
        <v>93</v>
      </c>
      <c r="L9" s="29">
        <v>2209</v>
      </c>
      <c r="M9" s="33" t="s">
        <v>345</v>
      </c>
      <c r="N9" s="166">
        <v>3455</v>
      </c>
      <c r="O9" s="179" t="s">
        <v>95</v>
      </c>
      <c r="P9" s="89">
        <v>42396</v>
      </c>
      <c r="Q9" s="90">
        <v>0.66666666666666663</v>
      </c>
      <c r="R9" s="91" t="s">
        <v>99</v>
      </c>
      <c r="S9" s="92" t="s">
        <v>96</v>
      </c>
      <c r="T9" s="180">
        <v>41906</v>
      </c>
      <c r="U9" s="195">
        <v>33</v>
      </c>
      <c r="V9" s="123">
        <v>33</v>
      </c>
      <c r="W9" s="124">
        <v>40</v>
      </c>
      <c r="X9" s="123">
        <v>22</v>
      </c>
      <c r="Y9" s="125">
        <f t="shared" si="2"/>
        <v>0.66666666666666663</v>
      </c>
      <c r="Z9" s="123">
        <v>11</v>
      </c>
      <c r="AA9" s="125">
        <f t="shared" si="3"/>
        <v>0.33333333333333331</v>
      </c>
      <c r="AB9" s="126" t="s">
        <v>830</v>
      </c>
      <c r="AC9" s="127">
        <v>44</v>
      </c>
      <c r="AD9" s="126">
        <v>6</v>
      </c>
      <c r="AE9" s="200">
        <v>2016</v>
      </c>
      <c r="AF9" s="208">
        <v>19</v>
      </c>
      <c r="AG9" s="202">
        <v>14</v>
      </c>
      <c r="AH9" s="112">
        <f t="shared" si="4"/>
        <v>0.5757575757575758</v>
      </c>
      <c r="AI9" s="112">
        <f t="shared" si="5"/>
        <v>0.42424242424242425</v>
      </c>
      <c r="AJ9" s="113" t="s">
        <v>64</v>
      </c>
      <c r="AK9" s="113" t="s">
        <v>64</v>
      </c>
      <c r="AL9" s="114" t="s">
        <v>97</v>
      </c>
      <c r="AM9" s="110">
        <v>8</v>
      </c>
      <c r="AN9" s="109">
        <f t="shared" si="6"/>
        <v>0.47058823529411764</v>
      </c>
      <c r="AO9" s="110">
        <v>3</v>
      </c>
      <c r="AP9" s="109">
        <f t="shared" si="7"/>
        <v>0.42857142857142855</v>
      </c>
      <c r="AQ9" s="110">
        <v>1</v>
      </c>
      <c r="AR9" s="109">
        <f t="shared" si="8"/>
        <v>0.5</v>
      </c>
      <c r="AS9" s="110">
        <v>1</v>
      </c>
      <c r="AT9" s="109">
        <f t="shared" si="9"/>
        <v>0.5</v>
      </c>
      <c r="AU9" s="111" t="s">
        <v>934</v>
      </c>
      <c r="AV9" s="109" t="s">
        <v>46</v>
      </c>
      <c r="AW9" s="110">
        <v>0</v>
      </c>
      <c r="AX9" s="109">
        <f t="shared" si="10"/>
        <v>0</v>
      </c>
      <c r="AY9" s="110">
        <v>0</v>
      </c>
      <c r="AZ9" s="109">
        <f t="shared" si="11"/>
        <v>0</v>
      </c>
      <c r="BA9" s="110">
        <v>1</v>
      </c>
      <c r="BB9" s="109">
        <f t="shared" si="12"/>
        <v>0.5</v>
      </c>
      <c r="BC9" s="110" t="s">
        <v>934</v>
      </c>
      <c r="BD9" s="109" t="s">
        <v>46</v>
      </c>
      <c r="BE9" s="110" t="s">
        <v>934</v>
      </c>
      <c r="BF9" s="109" t="s">
        <v>46</v>
      </c>
      <c r="BG9" s="110" t="s">
        <v>934</v>
      </c>
      <c r="BH9" s="209" t="s">
        <v>46</v>
      </c>
      <c r="BI9" s="136" t="s">
        <v>98</v>
      </c>
      <c r="BJ9" s="137">
        <v>7</v>
      </c>
      <c r="BK9" s="123" t="s">
        <v>44</v>
      </c>
      <c r="BL9" s="133">
        <f>(17/40)</f>
        <v>0.42499999999999999</v>
      </c>
      <c r="BM9" s="138" t="s">
        <v>45</v>
      </c>
      <c r="BN9" s="139">
        <v>17</v>
      </c>
      <c r="BO9" s="123">
        <v>7</v>
      </c>
      <c r="BP9" s="123">
        <v>2</v>
      </c>
      <c r="BQ9" s="123">
        <v>2</v>
      </c>
      <c r="BR9" s="123">
        <v>0</v>
      </c>
      <c r="BS9" s="123">
        <v>1</v>
      </c>
      <c r="BT9" s="123">
        <v>2</v>
      </c>
      <c r="BU9" s="123">
        <v>2</v>
      </c>
      <c r="BV9" s="123">
        <v>0</v>
      </c>
      <c r="BW9" s="123">
        <v>0</v>
      </c>
      <c r="BX9" s="222">
        <v>0</v>
      </c>
      <c r="BY9" s="219">
        <v>0.46153846153846156</v>
      </c>
      <c r="BZ9" s="116">
        <v>1</v>
      </c>
      <c r="CA9" s="11">
        <v>42245</v>
      </c>
    </row>
    <row r="10" spans="1:80" x14ac:dyDescent="0.25">
      <c r="A10" s="5">
        <v>7</v>
      </c>
      <c r="B10" s="63" t="s">
        <v>101</v>
      </c>
      <c r="C10" s="66">
        <v>2995373.7379452456</v>
      </c>
      <c r="D10" s="6">
        <v>1934714</v>
      </c>
      <c r="E10" s="6">
        <v>1905991</v>
      </c>
      <c r="F10" s="6">
        <f t="shared" si="0"/>
        <v>119814.94951780983</v>
      </c>
      <c r="G10" s="147">
        <f t="shared" si="1"/>
        <v>77388.56</v>
      </c>
      <c r="H10" s="154" t="s">
        <v>103</v>
      </c>
      <c r="I10" s="155" t="s">
        <v>104</v>
      </c>
      <c r="J10" s="163" t="s">
        <v>102</v>
      </c>
      <c r="K10" s="28" t="s">
        <v>340</v>
      </c>
      <c r="L10" s="30" t="s">
        <v>46</v>
      </c>
      <c r="M10" s="38" t="s">
        <v>342</v>
      </c>
      <c r="N10" s="167" t="s">
        <v>46</v>
      </c>
      <c r="O10" s="179" t="s">
        <v>105</v>
      </c>
      <c r="P10" s="89">
        <v>42391</v>
      </c>
      <c r="Q10" s="90">
        <v>0.66666666666666663</v>
      </c>
      <c r="R10" s="91" t="s">
        <v>109</v>
      </c>
      <c r="S10" s="92" t="s">
        <v>106</v>
      </c>
      <c r="T10" s="180">
        <v>42321</v>
      </c>
      <c r="U10" s="195">
        <v>25</v>
      </c>
      <c r="V10" s="123">
        <v>25</v>
      </c>
      <c r="W10" s="124">
        <v>33</v>
      </c>
      <c r="X10" s="123">
        <v>16</v>
      </c>
      <c r="Y10" s="125">
        <f t="shared" si="2"/>
        <v>0.64</v>
      </c>
      <c r="Z10" s="123">
        <v>9</v>
      </c>
      <c r="AA10" s="125">
        <f t="shared" si="3"/>
        <v>0.36</v>
      </c>
      <c r="AB10" s="126" t="s">
        <v>830</v>
      </c>
      <c r="AC10" s="127">
        <v>30</v>
      </c>
      <c r="AD10" s="126">
        <v>12</v>
      </c>
      <c r="AE10" s="200">
        <v>2017</v>
      </c>
      <c r="AF10" s="208">
        <v>13</v>
      </c>
      <c r="AG10" s="202">
        <v>12</v>
      </c>
      <c r="AH10" s="112">
        <f t="shared" si="4"/>
        <v>0.52</v>
      </c>
      <c r="AI10" s="112">
        <f t="shared" si="5"/>
        <v>0.48</v>
      </c>
      <c r="AJ10" s="113" t="s">
        <v>41</v>
      </c>
      <c r="AK10" s="113" t="s">
        <v>41</v>
      </c>
      <c r="AL10" s="113" t="s">
        <v>107</v>
      </c>
      <c r="AM10" s="111">
        <v>8</v>
      </c>
      <c r="AN10" s="109">
        <f t="shared" si="6"/>
        <v>0.5</v>
      </c>
      <c r="AO10" s="111">
        <v>2</v>
      </c>
      <c r="AP10" s="109">
        <f t="shared" si="7"/>
        <v>0.5</v>
      </c>
      <c r="AQ10" s="111" t="s">
        <v>934</v>
      </c>
      <c r="AR10" s="109" t="s">
        <v>46</v>
      </c>
      <c r="AS10" s="111">
        <v>0</v>
      </c>
      <c r="AT10" s="109">
        <f t="shared" si="9"/>
        <v>0</v>
      </c>
      <c r="AU10" s="111" t="s">
        <v>934</v>
      </c>
      <c r="AV10" s="109" t="s">
        <v>46</v>
      </c>
      <c r="AW10" s="111" t="s">
        <v>934</v>
      </c>
      <c r="AX10" s="109" t="s">
        <v>46</v>
      </c>
      <c r="AY10" s="111">
        <v>1</v>
      </c>
      <c r="AZ10" s="109">
        <f t="shared" si="11"/>
        <v>1</v>
      </c>
      <c r="BA10" s="110" t="s">
        <v>934</v>
      </c>
      <c r="BB10" s="109" t="s">
        <v>46</v>
      </c>
      <c r="BC10" s="110" t="s">
        <v>934</v>
      </c>
      <c r="BD10" s="109" t="s">
        <v>46</v>
      </c>
      <c r="BE10" s="111">
        <v>1</v>
      </c>
      <c r="BF10" s="109">
        <f>(BE10/BW10)</f>
        <v>0.33333333333333331</v>
      </c>
      <c r="BG10" s="110" t="s">
        <v>934</v>
      </c>
      <c r="BH10" s="209" t="s">
        <v>46</v>
      </c>
      <c r="BI10" s="136" t="s">
        <v>108</v>
      </c>
      <c r="BJ10" s="137">
        <v>7</v>
      </c>
      <c r="BK10" s="123" t="s">
        <v>44</v>
      </c>
      <c r="BL10" s="133">
        <f>(16/25)</f>
        <v>0.64</v>
      </c>
      <c r="BM10" s="138" t="s">
        <v>68</v>
      </c>
      <c r="BN10" s="139">
        <v>16</v>
      </c>
      <c r="BO10" s="123">
        <v>4</v>
      </c>
      <c r="BP10" s="123">
        <v>0</v>
      </c>
      <c r="BQ10" s="123">
        <v>1</v>
      </c>
      <c r="BR10" s="123">
        <v>0</v>
      </c>
      <c r="BS10" s="123">
        <v>0</v>
      </c>
      <c r="BT10" s="123">
        <v>1</v>
      </c>
      <c r="BU10" s="123">
        <v>0</v>
      </c>
      <c r="BV10" s="123">
        <v>0</v>
      </c>
      <c r="BW10" s="123">
        <v>3</v>
      </c>
      <c r="BX10" s="222">
        <v>0</v>
      </c>
      <c r="BY10" s="219">
        <v>0.65384615384615385</v>
      </c>
      <c r="BZ10" s="116">
        <v>1</v>
      </c>
      <c r="CA10" s="11">
        <v>42257</v>
      </c>
    </row>
    <row r="11" spans="1:80" x14ac:dyDescent="0.25">
      <c r="A11" s="5">
        <v>8</v>
      </c>
      <c r="B11" s="63" t="s">
        <v>111</v>
      </c>
      <c r="C11" s="66">
        <v>735723.5447714366</v>
      </c>
      <c r="D11" s="6">
        <v>476136</v>
      </c>
      <c r="E11" s="6">
        <v>468990</v>
      </c>
      <c r="F11" s="6">
        <f t="shared" si="0"/>
        <v>29428.941790857465</v>
      </c>
      <c r="G11" s="147">
        <f t="shared" si="1"/>
        <v>19045.439999999999</v>
      </c>
      <c r="H11" s="154" t="s">
        <v>114</v>
      </c>
      <c r="I11" s="155" t="s">
        <v>62</v>
      </c>
      <c r="J11" s="163" t="s">
        <v>112</v>
      </c>
      <c r="K11" s="4" t="s">
        <v>113</v>
      </c>
      <c r="L11" s="29">
        <v>3705</v>
      </c>
      <c r="M11" s="33" t="s">
        <v>346</v>
      </c>
      <c r="N11" s="166">
        <v>1780</v>
      </c>
      <c r="O11" s="182" t="s">
        <v>115</v>
      </c>
      <c r="P11" s="93">
        <v>42315</v>
      </c>
      <c r="Q11" s="94">
        <v>0.66666666666666663</v>
      </c>
      <c r="R11" s="95" t="s">
        <v>119</v>
      </c>
      <c r="S11" s="96" t="s">
        <v>116</v>
      </c>
      <c r="T11" s="183">
        <v>42290</v>
      </c>
      <c r="U11" s="195">
        <v>25</v>
      </c>
      <c r="V11" s="123">
        <v>25</v>
      </c>
      <c r="W11" s="124">
        <v>22</v>
      </c>
      <c r="X11" s="123">
        <v>16</v>
      </c>
      <c r="Y11" s="125">
        <f t="shared" si="2"/>
        <v>0.64</v>
      </c>
      <c r="Z11" s="123">
        <v>9</v>
      </c>
      <c r="AA11" s="125">
        <f t="shared" si="3"/>
        <v>0.36</v>
      </c>
      <c r="AB11" s="126" t="s">
        <v>830</v>
      </c>
      <c r="AC11" s="127">
        <v>23</v>
      </c>
      <c r="AD11" s="126">
        <v>6</v>
      </c>
      <c r="AE11" s="200">
        <v>2015</v>
      </c>
      <c r="AF11" s="208">
        <v>14</v>
      </c>
      <c r="AG11" s="202">
        <v>11</v>
      </c>
      <c r="AH11" s="112">
        <f t="shared" si="4"/>
        <v>0.56000000000000005</v>
      </c>
      <c r="AI11" s="112">
        <f t="shared" si="5"/>
        <v>0.44</v>
      </c>
      <c r="AJ11" s="113" t="s">
        <v>41</v>
      </c>
      <c r="AK11" s="113" t="s">
        <v>64</v>
      </c>
      <c r="AL11" s="113" t="s">
        <v>117</v>
      </c>
      <c r="AM11" s="111">
        <v>2</v>
      </c>
      <c r="AN11" s="109">
        <f t="shared" si="6"/>
        <v>0.25</v>
      </c>
      <c r="AO11" s="111">
        <v>6</v>
      </c>
      <c r="AP11" s="109">
        <f t="shared" si="7"/>
        <v>0.46153846153846156</v>
      </c>
      <c r="AQ11" s="111" t="s">
        <v>934</v>
      </c>
      <c r="AR11" s="109" t="s">
        <v>46</v>
      </c>
      <c r="AS11" s="111">
        <v>1</v>
      </c>
      <c r="AT11" s="109">
        <f t="shared" si="9"/>
        <v>1</v>
      </c>
      <c r="AU11" s="111" t="s">
        <v>934</v>
      </c>
      <c r="AV11" s="109" t="s">
        <v>46</v>
      </c>
      <c r="AW11" s="111">
        <v>1</v>
      </c>
      <c r="AX11" s="109">
        <f t="shared" si="10"/>
        <v>1</v>
      </c>
      <c r="AY11" s="111">
        <v>1</v>
      </c>
      <c r="AZ11" s="109">
        <f t="shared" si="11"/>
        <v>1</v>
      </c>
      <c r="BA11" s="111">
        <v>0</v>
      </c>
      <c r="BB11" s="109">
        <f t="shared" si="12"/>
        <v>0</v>
      </c>
      <c r="BC11" s="110" t="s">
        <v>934</v>
      </c>
      <c r="BD11" s="109" t="s">
        <v>46</v>
      </c>
      <c r="BE11" s="110" t="s">
        <v>934</v>
      </c>
      <c r="BF11" s="109" t="s">
        <v>46</v>
      </c>
      <c r="BG11" s="110" t="s">
        <v>934</v>
      </c>
      <c r="BH11" s="209" t="s">
        <v>46</v>
      </c>
      <c r="BI11" s="136" t="s">
        <v>118</v>
      </c>
      <c r="BJ11" s="137">
        <v>6</v>
      </c>
      <c r="BK11" s="123" t="s">
        <v>67</v>
      </c>
      <c r="BL11" s="133">
        <f>(13/25)</f>
        <v>0.52</v>
      </c>
      <c r="BM11" s="138" t="s">
        <v>68</v>
      </c>
      <c r="BN11" s="139">
        <v>8</v>
      </c>
      <c r="BO11" s="123">
        <v>13</v>
      </c>
      <c r="BP11" s="123">
        <v>0</v>
      </c>
      <c r="BQ11" s="123">
        <v>1</v>
      </c>
      <c r="BR11" s="123">
        <v>0</v>
      </c>
      <c r="BS11" s="123">
        <v>1</v>
      </c>
      <c r="BT11" s="123">
        <v>1</v>
      </c>
      <c r="BU11" s="123">
        <v>1</v>
      </c>
      <c r="BV11" s="123">
        <v>0</v>
      </c>
      <c r="BW11" s="123">
        <v>0</v>
      </c>
      <c r="BX11" s="222">
        <v>0</v>
      </c>
      <c r="BY11" s="219">
        <v>0</v>
      </c>
      <c r="BZ11" s="116">
        <v>0</v>
      </c>
      <c r="CA11" s="80">
        <v>42520</v>
      </c>
    </row>
    <row r="12" spans="1:80" x14ac:dyDescent="0.25">
      <c r="A12" s="5">
        <v>9</v>
      </c>
      <c r="B12" s="63" t="s">
        <v>121</v>
      </c>
      <c r="C12" s="66">
        <v>8833416.2259792238</v>
      </c>
      <c r="D12" s="6">
        <v>7547480</v>
      </c>
      <c r="E12" s="6">
        <v>7499995</v>
      </c>
      <c r="F12" s="6">
        <f t="shared" si="0"/>
        <v>133839.639787564</v>
      </c>
      <c r="G12" s="147">
        <f t="shared" si="1"/>
        <v>114355.75757575757</v>
      </c>
      <c r="H12" s="154" t="s">
        <v>124</v>
      </c>
      <c r="I12" s="155" t="s">
        <v>62</v>
      </c>
      <c r="J12" s="163" t="s">
        <v>122</v>
      </c>
      <c r="K12" s="4" t="s">
        <v>123</v>
      </c>
      <c r="L12" s="29">
        <v>28734</v>
      </c>
      <c r="M12" s="33" t="s">
        <v>408</v>
      </c>
      <c r="N12" s="166">
        <v>554</v>
      </c>
      <c r="O12" s="182" t="s">
        <v>125</v>
      </c>
      <c r="P12" s="93">
        <v>41817</v>
      </c>
      <c r="Q12" s="94" t="s">
        <v>46</v>
      </c>
      <c r="R12" s="95" t="s">
        <v>46</v>
      </c>
      <c r="S12" s="96" t="s">
        <v>126</v>
      </c>
      <c r="T12" s="183">
        <v>42335</v>
      </c>
      <c r="U12" s="195">
        <v>66</v>
      </c>
      <c r="V12" s="123">
        <v>66</v>
      </c>
      <c r="W12" s="124">
        <v>37</v>
      </c>
      <c r="X12" s="123">
        <v>40</v>
      </c>
      <c r="Y12" s="125">
        <f t="shared" si="2"/>
        <v>0.60606060606060608</v>
      </c>
      <c r="Z12" s="123">
        <v>26</v>
      </c>
      <c r="AA12" s="125">
        <f t="shared" si="3"/>
        <v>0.39393939393939392</v>
      </c>
      <c r="AB12" s="126" t="s">
        <v>830</v>
      </c>
      <c r="AC12" s="127">
        <v>37</v>
      </c>
      <c r="AD12" s="126">
        <v>12</v>
      </c>
      <c r="AE12" s="200">
        <v>2018</v>
      </c>
      <c r="AF12" s="208">
        <v>36</v>
      </c>
      <c r="AG12" s="202">
        <v>30</v>
      </c>
      <c r="AH12" s="112">
        <f t="shared" si="4"/>
        <v>0.54545454545454541</v>
      </c>
      <c r="AI12" s="112">
        <f t="shared" si="5"/>
        <v>0.45454545454545453</v>
      </c>
      <c r="AJ12" s="113" t="s">
        <v>41</v>
      </c>
      <c r="AK12" s="113" t="s">
        <v>41</v>
      </c>
      <c r="AL12" s="115" t="s">
        <v>127</v>
      </c>
      <c r="AM12" s="111">
        <v>4</v>
      </c>
      <c r="AN12" s="109">
        <f t="shared" si="6"/>
        <v>0.5</v>
      </c>
      <c r="AO12" s="111">
        <v>3</v>
      </c>
      <c r="AP12" s="109">
        <f t="shared" si="7"/>
        <v>0.3</v>
      </c>
      <c r="AQ12" s="111">
        <v>10</v>
      </c>
      <c r="AR12" s="109">
        <f t="shared" si="8"/>
        <v>0.58823529411764708</v>
      </c>
      <c r="AS12" s="111">
        <v>1</v>
      </c>
      <c r="AT12" s="109">
        <f t="shared" si="9"/>
        <v>0.33333333333333331</v>
      </c>
      <c r="AU12" s="111">
        <v>9</v>
      </c>
      <c r="AV12" s="109">
        <f t="shared" si="13"/>
        <v>0.45</v>
      </c>
      <c r="AW12" s="111">
        <v>2</v>
      </c>
      <c r="AX12" s="109">
        <f t="shared" si="10"/>
        <v>0.66666666666666663</v>
      </c>
      <c r="AY12" s="111">
        <v>0</v>
      </c>
      <c r="AZ12" s="109">
        <f t="shared" si="11"/>
        <v>0</v>
      </c>
      <c r="BA12" s="111">
        <v>0</v>
      </c>
      <c r="BB12" s="109">
        <f t="shared" si="12"/>
        <v>0</v>
      </c>
      <c r="BC12" s="111">
        <v>1</v>
      </c>
      <c r="BD12" s="109">
        <f>(BC12/BV12)</f>
        <v>0.5</v>
      </c>
      <c r="BE12" s="111">
        <v>0</v>
      </c>
      <c r="BF12" s="109">
        <f>(BE12/BW12)</f>
        <v>0</v>
      </c>
      <c r="BG12" s="110" t="s">
        <v>934</v>
      </c>
      <c r="BH12" s="209" t="s">
        <v>46</v>
      </c>
      <c r="BI12" s="136" t="s">
        <v>128</v>
      </c>
      <c r="BJ12" s="137">
        <v>10</v>
      </c>
      <c r="BK12" s="123" t="s">
        <v>129</v>
      </c>
      <c r="BL12" s="133">
        <f>(20/66)</f>
        <v>0.30303030303030304</v>
      </c>
      <c r="BM12" s="138" t="s">
        <v>45</v>
      </c>
      <c r="BN12" s="139">
        <v>8</v>
      </c>
      <c r="BO12" s="123">
        <v>10</v>
      </c>
      <c r="BP12" s="123">
        <v>17</v>
      </c>
      <c r="BQ12" s="123">
        <v>3</v>
      </c>
      <c r="BR12" s="123">
        <v>20</v>
      </c>
      <c r="BS12" s="123">
        <v>3</v>
      </c>
      <c r="BT12" s="123">
        <v>1</v>
      </c>
      <c r="BU12" s="123">
        <v>1</v>
      </c>
      <c r="BV12" s="123">
        <v>2</v>
      </c>
      <c r="BW12" s="123">
        <v>1</v>
      </c>
      <c r="BX12" s="222">
        <v>0</v>
      </c>
      <c r="BY12" s="219">
        <v>0.44230769230769229</v>
      </c>
      <c r="BZ12" s="116">
        <v>0</v>
      </c>
      <c r="CA12" s="80">
        <v>42496</v>
      </c>
    </row>
    <row r="13" spans="1:80" x14ac:dyDescent="0.25">
      <c r="A13" s="5">
        <v>10</v>
      </c>
      <c r="B13" s="63" t="s">
        <v>131</v>
      </c>
      <c r="C13" s="66">
        <v>1782205.1494884072</v>
      </c>
      <c r="D13" s="6">
        <v>1243803</v>
      </c>
      <c r="E13" s="6">
        <v>1237378</v>
      </c>
      <c r="F13" s="6">
        <f t="shared" si="0"/>
        <v>71288.205979536287</v>
      </c>
      <c r="G13" s="147">
        <f t="shared" si="1"/>
        <v>49752.12</v>
      </c>
      <c r="H13" s="154" t="s">
        <v>134</v>
      </c>
      <c r="I13" s="155" t="s">
        <v>39</v>
      </c>
      <c r="J13" s="163" t="s">
        <v>132</v>
      </c>
      <c r="K13" s="4" t="s">
        <v>133</v>
      </c>
      <c r="L13" s="29">
        <v>4454</v>
      </c>
      <c r="M13" s="33" t="s">
        <v>347</v>
      </c>
      <c r="N13" s="166">
        <v>1358</v>
      </c>
      <c r="O13" s="179" t="s">
        <v>135</v>
      </c>
      <c r="P13" s="89">
        <v>42236</v>
      </c>
      <c r="Q13" s="90">
        <v>0.66666666666666663</v>
      </c>
      <c r="R13" s="91">
        <v>182</v>
      </c>
      <c r="S13" s="92" t="s">
        <v>135</v>
      </c>
      <c r="T13" s="180">
        <v>42197</v>
      </c>
      <c r="U13" s="195">
        <v>29</v>
      </c>
      <c r="V13" s="123">
        <v>25</v>
      </c>
      <c r="W13" s="124">
        <v>66</v>
      </c>
      <c r="X13" s="123">
        <v>15</v>
      </c>
      <c r="Y13" s="125">
        <f t="shared" si="2"/>
        <v>0.6</v>
      </c>
      <c r="Z13" s="123">
        <v>10</v>
      </c>
      <c r="AA13" s="125">
        <f t="shared" si="3"/>
        <v>0.4</v>
      </c>
      <c r="AB13" s="126" t="s">
        <v>830</v>
      </c>
      <c r="AC13" s="127">
        <v>70</v>
      </c>
      <c r="AD13" s="126">
        <v>12</v>
      </c>
      <c r="AE13" s="200">
        <v>2016</v>
      </c>
      <c r="AF13" s="208">
        <v>25</v>
      </c>
      <c r="AG13" s="202">
        <v>4</v>
      </c>
      <c r="AH13" s="112">
        <f t="shared" si="4"/>
        <v>0.86206896551724133</v>
      </c>
      <c r="AI13" s="112">
        <f t="shared" si="5"/>
        <v>0.13793103448275862</v>
      </c>
      <c r="AJ13" s="113" t="s">
        <v>41</v>
      </c>
      <c r="AK13" s="108" t="s">
        <v>41</v>
      </c>
      <c r="AL13" s="108" t="s">
        <v>136</v>
      </c>
      <c r="AM13" s="111">
        <v>1</v>
      </c>
      <c r="AN13" s="109">
        <f t="shared" si="6"/>
        <v>6.25E-2</v>
      </c>
      <c r="AO13" s="111">
        <v>0</v>
      </c>
      <c r="AP13" s="109">
        <f t="shared" si="7"/>
        <v>0</v>
      </c>
      <c r="AQ13" s="111">
        <v>0</v>
      </c>
      <c r="AR13" s="109">
        <f t="shared" si="8"/>
        <v>0</v>
      </c>
      <c r="AS13" s="111">
        <v>2</v>
      </c>
      <c r="AT13" s="109">
        <f t="shared" si="9"/>
        <v>0.66666666666666663</v>
      </c>
      <c r="AU13" s="111" t="s">
        <v>934</v>
      </c>
      <c r="AV13" s="109" t="s">
        <v>46</v>
      </c>
      <c r="AW13" s="111">
        <v>0</v>
      </c>
      <c r="AX13" s="109">
        <f t="shared" si="10"/>
        <v>0</v>
      </c>
      <c r="AY13" s="111">
        <v>0</v>
      </c>
      <c r="AZ13" s="109">
        <f t="shared" si="11"/>
        <v>0</v>
      </c>
      <c r="BA13" s="111">
        <v>0</v>
      </c>
      <c r="BB13" s="109">
        <f t="shared" si="12"/>
        <v>0</v>
      </c>
      <c r="BC13" s="110" t="s">
        <v>934</v>
      </c>
      <c r="BD13" s="109" t="s">
        <v>46</v>
      </c>
      <c r="BE13" s="111">
        <v>1</v>
      </c>
      <c r="BF13" s="109">
        <f>(BE13/BW13)</f>
        <v>0.5</v>
      </c>
      <c r="BG13" s="110" t="s">
        <v>934</v>
      </c>
      <c r="BH13" s="209" t="s">
        <v>46</v>
      </c>
      <c r="BI13" s="136" t="s">
        <v>137</v>
      </c>
      <c r="BJ13" s="137">
        <v>8</v>
      </c>
      <c r="BK13" s="123" t="s">
        <v>44</v>
      </c>
      <c r="BL13" s="133">
        <f>(16/29)</f>
        <v>0.55172413793103448</v>
      </c>
      <c r="BM13" s="138" t="s">
        <v>68</v>
      </c>
      <c r="BN13" s="139">
        <v>16</v>
      </c>
      <c r="BO13" s="123">
        <v>2</v>
      </c>
      <c r="BP13" s="123">
        <v>1</v>
      </c>
      <c r="BQ13" s="123">
        <v>3</v>
      </c>
      <c r="BR13" s="123">
        <v>0</v>
      </c>
      <c r="BS13" s="123">
        <v>1</v>
      </c>
      <c r="BT13" s="123">
        <v>3</v>
      </c>
      <c r="BU13" s="123">
        <v>1</v>
      </c>
      <c r="BV13" s="123">
        <v>0</v>
      </c>
      <c r="BW13" s="123">
        <v>2</v>
      </c>
      <c r="BX13" s="222">
        <v>0</v>
      </c>
      <c r="BY13" s="219">
        <v>0.11538461538461539</v>
      </c>
      <c r="BZ13" s="116">
        <v>1</v>
      </c>
      <c r="CA13" s="11">
        <v>42494</v>
      </c>
    </row>
    <row r="14" spans="1:80" x14ac:dyDescent="0.25">
      <c r="A14" s="5">
        <v>11</v>
      </c>
      <c r="B14" s="63" t="s">
        <v>139</v>
      </c>
      <c r="C14" s="66">
        <v>5864016.4292900385</v>
      </c>
      <c r="D14" s="6">
        <v>3963413</v>
      </c>
      <c r="E14" s="6">
        <v>3907495</v>
      </c>
      <c r="F14" s="6">
        <f t="shared" si="0"/>
        <v>162889.34525805662</v>
      </c>
      <c r="G14" s="147">
        <f t="shared" si="1"/>
        <v>110094.80555555556</v>
      </c>
      <c r="H14" s="154" t="s">
        <v>141</v>
      </c>
      <c r="I14" s="155" t="s">
        <v>62</v>
      </c>
      <c r="J14" s="163" t="s">
        <v>140</v>
      </c>
      <c r="K14" s="39" t="s">
        <v>413</v>
      </c>
      <c r="L14" s="29">
        <v>4386</v>
      </c>
      <c r="M14" s="33" t="s">
        <v>348</v>
      </c>
      <c r="N14" s="166">
        <v>5658</v>
      </c>
      <c r="O14" s="179" t="s">
        <v>142</v>
      </c>
      <c r="P14" s="89">
        <v>42360</v>
      </c>
      <c r="Q14" s="97">
        <v>0.7</v>
      </c>
      <c r="R14" s="98">
        <v>143</v>
      </c>
      <c r="S14" s="92" t="s">
        <v>143</v>
      </c>
      <c r="T14" s="180">
        <v>42104</v>
      </c>
      <c r="U14" s="195">
        <v>36</v>
      </c>
      <c r="V14" s="123">
        <v>36</v>
      </c>
      <c r="W14" s="124">
        <v>42</v>
      </c>
      <c r="X14" s="123">
        <v>22</v>
      </c>
      <c r="Y14" s="125">
        <f t="shared" si="2"/>
        <v>0.61111111111111116</v>
      </c>
      <c r="Z14" s="123">
        <v>14</v>
      </c>
      <c r="AA14" s="125">
        <f t="shared" si="3"/>
        <v>0.3888888888888889</v>
      </c>
      <c r="AB14" s="126" t="s">
        <v>830</v>
      </c>
      <c r="AC14" s="127">
        <v>47</v>
      </c>
      <c r="AD14" s="126">
        <v>12</v>
      </c>
      <c r="AE14" s="200">
        <v>2015</v>
      </c>
      <c r="AF14" s="208">
        <v>20</v>
      </c>
      <c r="AG14" s="202">
        <v>16</v>
      </c>
      <c r="AH14" s="112">
        <f t="shared" si="4"/>
        <v>0.55555555555555558</v>
      </c>
      <c r="AI14" s="112">
        <f t="shared" si="5"/>
        <v>0.44444444444444442</v>
      </c>
      <c r="AJ14" s="113" t="s">
        <v>64</v>
      </c>
      <c r="AK14" s="108" t="s">
        <v>41</v>
      </c>
      <c r="AL14" s="108" t="s">
        <v>144</v>
      </c>
      <c r="AM14" s="111">
        <v>4</v>
      </c>
      <c r="AN14" s="109">
        <f t="shared" si="6"/>
        <v>0.5</v>
      </c>
      <c r="AO14" s="111">
        <v>9</v>
      </c>
      <c r="AP14" s="109">
        <f t="shared" si="7"/>
        <v>0.47368421052631576</v>
      </c>
      <c r="AQ14" s="111">
        <v>1</v>
      </c>
      <c r="AR14" s="109">
        <f t="shared" si="8"/>
        <v>0.33333333333333331</v>
      </c>
      <c r="AS14" s="111">
        <v>2</v>
      </c>
      <c r="AT14" s="109">
        <f t="shared" si="9"/>
        <v>0.66666666666666663</v>
      </c>
      <c r="AU14" s="111">
        <v>0</v>
      </c>
      <c r="AV14" s="109">
        <f t="shared" si="13"/>
        <v>0</v>
      </c>
      <c r="AW14" s="111">
        <v>0</v>
      </c>
      <c r="AX14" s="109">
        <f t="shared" si="10"/>
        <v>0</v>
      </c>
      <c r="AY14" s="111">
        <v>0</v>
      </c>
      <c r="AZ14" s="109">
        <f t="shared" si="11"/>
        <v>0</v>
      </c>
      <c r="BA14" s="110" t="s">
        <v>934</v>
      </c>
      <c r="BB14" s="109" t="s">
        <v>46</v>
      </c>
      <c r="BC14" s="110" t="s">
        <v>934</v>
      </c>
      <c r="BD14" s="109" t="s">
        <v>46</v>
      </c>
      <c r="BE14" s="110" t="s">
        <v>934</v>
      </c>
      <c r="BF14" s="109" t="s">
        <v>46</v>
      </c>
      <c r="BG14" s="110" t="s">
        <v>934</v>
      </c>
      <c r="BH14" s="209" t="s">
        <v>46</v>
      </c>
      <c r="BI14" s="136" t="s">
        <v>145</v>
      </c>
      <c r="BJ14" s="137">
        <v>7</v>
      </c>
      <c r="BK14" s="123" t="s">
        <v>67</v>
      </c>
      <c r="BL14" s="133">
        <f>(19/36)</f>
        <v>0.52777777777777779</v>
      </c>
      <c r="BM14" s="138" t="s">
        <v>68</v>
      </c>
      <c r="BN14" s="139">
        <v>8</v>
      </c>
      <c r="BO14" s="123">
        <v>19</v>
      </c>
      <c r="BP14" s="123">
        <v>3</v>
      </c>
      <c r="BQ14" s="123">
        <v>3</v>
      </c>
      <c r="BR14" s="123">
        <v>1</v>
      </c>
      <c r="BS14" s="123">
        <v>1</v>
      </c>
      <c r="BT14" s="123">
        <v>1</v>
      </c>
      <c r="BU14" s="123">
        <v>0</v>
      </c>
      <c r="BV14" s="123">
        <v>0</v>
      </c>
      <c r="BW14" s="123">
        <v>0</v>
      </c>
      <c r="BX14" s="222">
        <v>0</v>
      </c>
      <c r="BY14" s="219">
        <v>0.59615384615384615</v>
      </c>
      <c r="BZ14" s="116">
        <v>0</v>
      </c>
      <c r="CA14" s="11">
        <v>42503</v>
      </c>
    </row>
    <row r="15" spans="1:80" x14ac:dyDescent="0.25">
      <c r="A15" s="5">
        <v>12</v>
      </c>
      <c r="B15" s="63" t="s">
        <v>148</v>
      </c>
      <c r="C15" s="66">
        <v>3588255.104582984</v>
      </c>
      <c r="D15" s="6">
        <v>2324527</v>
      </c>
      <c r="E15" s="6">
        <v>2284424</v>
      </c>
      <c r="F15" s="6">
        <f t="shared" si="0"/>
        <v>78005.545751804006</v>
      </c>
      <c r="G15" s="147">
        <f t="shared" si="1"/>
        <v>50533.195652173912</v>
      </c>
      <c r="H15" s="154" t="s">
        <v>151</v>
      </c>
      <c r="I15" s="155" t="s">
        <v>62</v>
      </c>
      <c r="J15" s="163" t="s">
        <v>149</v>
      </c>
      <c r="K15" s="4" t="s">
        <v>150</v>
      </c>
      <c r="L15" s="29">
        <v>7437</v>
      </c>
      <c r="M15" s="33" t="s">
        <v>409</v>
      </c>
      <c r="N15" s="166">
        <v>6507</v>
      </c>
      <c r="O15" s="182" t="s">
        <v>60</v>
      </c>
      <c r="P15" s="93">
        <v>41820</v>
      </c>
      <c r="Q15" s="94">
        <v>0.66666666666666663</v>
      </c>
      <c r="R15" s="95" t="s">
        <v>155</v>
      </c>
      <c r="S15" s="96" t="s">
        <v>152</v>
      </c>
      <c r="T15" s="183">
        <v>42353</v>
      </c>
      <c r="U15" s="195">
        <v>46</v>
      </c>
      <c r="V15" s="123">
        <v>46</v>
      </c>
      <c r="W15" s="124">
        <v>45</v>
      </c>
      <c r="X15" s="123">
        <v>28</v>
      </c>
      <c r="Y15" s="125">
        <f t="shared" si="2"/>
        <v>0.60869565217391308</v>
      </c>
      <c r="Z15" s="123">
        <v>18</v>
      </c>
      <c r="AA15" s="125">
        <f t="shared" si="3"/>
        <v>0.39130434782608697</v>
      </c>
      <c r="AB15" s="126" t="s">
        <v>830</v>
      </c>
      <c r="AC15" s="127">
        <v>45</v>
      </c>
      <c r="AD15" s="126">
        <v>12</v>
      </c>
      <c r="AE15" s="200">
        <v>2015</v>
      </c>
      <c r="AF15" s="208">
        <v>28</v>
      </c>
      <c r="AG15" s="202">
        <v>18</v>
      </c>
      <c r="AH15" s="112">
        <f t="shared" si="4"/>
        <v>0.60869565217391308</v>
      </c>
      <c r="AI15" s="112">
        <f t="shared" si="5"/>
        <v>0.39130434782608697</v>
      </c>
      <c r="AJ15" s="113" t="s">
        <v>41</v>
      </c>
      <c r="AK15" s="113" t="s">
        <v>64</v>
      </c>
      <c r="AL15" s="113" t="s">
        <v>153</v>
      </c>
      <c r="AM15" s="111">
        <v>7</v>
      </c>
      <c r="AN15" s="109">
        <f t="shared" si="6"/>
        <v>0.36842105263157893</v>
      </c>
      <c r="AO15" s="111">
        <v>0</v>
      </c>
      <c r="AP15" s="109">
        <f t="shared" si="7"/>
        <v>0</v>
      </c>
      <c r="AQ15" s="111">
        <v>6</v>
      </c>
      <c r="AR15" s="109">
        <f t="shared" si="8"/>
        <v>0.42857142857142855</v>
      </c>
      <c r="AS15" s="111">
        <v>3</v>
      </c>
      <c r="AT15" s="109">
        <f t="shared" si="9"/>
        <v>0.5</v>
      </c>
      <c r="AU15" s="111">
        <v>1</v>
      </c>
      <c r="AV15" s="109">
        <f t="shared" si="13"/>
        <v>1</v>
      </c>
      <c r="AW15" s="111">
        <v>1</v>
      </c>
      <c r="AX15" s="109">
        <f t="shared" si="10"/>
        <v>0.33333333333333331</v>
      </c>
      <c r="AY15" s="111" t="s">
        <v>934</v>
      </c>
      <c r="AZ15" s="109" t="s">
        <v>46</v>
      </c>
      <c r="BA15" s="111">
        <v>0</v>
      </c>
      <c r="BB15" s="109">
        <f t="shared" si="12"/>
        <v>0</v>
      </c>
      <c r="BC15" s="110" t="s">
        <v>934</v>
      </c>
      <c r="BD15" s="109" t="s">
        <v>46</v>
      </c>
      <c r="BE15" s="110" t="s">
        <v>934</v>
      </c>
      <c r="BF15" s="109" t="s">
        <v>46</v>
      </c>
      <c r="BG15" s="110" t="s">
        <v>934</v>
      </c>
      <c r="BH15" s="209" t="s">
        <v>46</v>
      </c>
      <c r="BI15" s="136" t="s">
        <v>154</v>
      </c>
      <c r="BJ15" s="137">
        <v>7</v>
      </c>
      <c r="BK15" s="123" t="s">
        <v>44</v>
      </c>
      <c r="BL15" s="133">
        <f>(19/46)</f>
        <v>0.41304347826086957</v>
      </c>
      <c r="BM15" s="138" t="s">
        <v>45</v>
      </c>
      <c r="BN15" s="139">
        <v>19</v>
      </c>
      <c r="BO15" s="123">
        <v>1</v>
      </c>
      <c r="BP15" s="123">
        <v>14</v>
      </c>
      <c r="BQ15" s="123">
        <v>6</v>
      </c>
      <c r="BR15" s="123">
        <v>1</v>
      </c>
      <c r="BS15" s="123">
        <v>3</v>
      </c>
      <c r="BT15" s="123">
        <v>0</v>
      </c>
      <c r="BU15" s="123">
        <v>2</v>
      </c>
      <c r="BV15" s="123">
        <v>0</v>
      </c>
      <c r="BW15" s="123">
        <v>0</v>
      </c>
      <c r="BX15" s="222">
        <v>0</v>
      </c>
      <c r="BY15" s="219">
        <v>0</v>
      </c>
      <c r="BZ15" s="116">
        <v>0</v>
      </c>
      <c r="CA15" s="80">
        <v>42496</v>
      </c>
    </row>
    <row r="16" spans="1:80" x14ac:dyDescent="0.25">
      <c r="A16" s="5">
        <v>13</v>
      </c>
      <c r="B16" s="63" t="s">
        <v>157</v>
      </c>
      <c r="C16" s="66">
        <v>2913152.420869465</v>
      </c>
      <c r="D16" s="6">
        <v>2033192</v>
      </c>
      <c r="E16" s="6">
        <v>2026548</v>
      </c>
      <c r="F16" s="6">
        <f t="shared" si="0"/>
        <v>97105.080695648838</v>
      </c>
      <c r="G16" s="147">
        <f t="shared" si="1"/>
        <v>67773.066666666666</v>
      </c>
      <c r="H16" s="154" t="s">
        <v>38</v>
      </c>
      <c r="I16" s="155" t="s">
        <v>39</v>
      </c>
      <c r="J16" s="163" t="s">
        <v>158</v>
      </c>
      <c r="K16" s="4" t="s">
        <v>159</v>
      </c>
      <c r="L16" s="29">
        <v>6066</v>
      </c>
      <c r="M16" s="33" t="s">
        <v>184</v>
      </c>
      <c r="N16" s="166" t="s">
        <v>46</v>
      </c>
      <c r="O16" s="184" t="s">
        <v>160</v>
      </c>
      <c r="P16" s="99">
        <v>42268</v>
      </c>
      <c r="Q16" s="100">
        <v>0.66666666666666663</v>
      </c>
      <c r="R16" s="101">
        <v>158</v>
      </c>
      <c r="S16" s="102" t="s">
        <v>161</v>
      </c>
      <c r="T16" s="185">
        <v>42338</v>
      </c>
      <c r="U16" s="195">
        <v>30</v>
      </c>
      <c r="V16" s="123">
        <v>30</v>
      </c>
      <c r="W16" s="124">
        <v>29</v>
      </c>
      <c r="X16" s="123">
        <v>18</v>
      </c>
      <c r="Y16" s="125">
        <f t="shared" si="2"/>
        <v>0.6</v>
      </c>
      <c r="Z16" s="123">
        <v>12</v>
      </c>
      <c r="AA16" s="125">
        <f t="shared" si="3"/>
        <v>0.4</v>
      </c>
      <c r="AB16" s="126" t="s">
        <v>830</v>
      </c>
      <c r="AC16" s="127">
        <v>33</v>
      </c>
      <c r="AD16" s="126">
        <v>6</v>
      </c>
      <c r="AE16" s="200">
        <v>2016</v>
      </c>
      <c r="AF16" s="208">
        <v>21</v>
      </c>
      <c r="AG16" s="202">
        <v>9</v>
      </c>
      <c r="AH16" s="112">
        <f t="shared" si="4"/>
        <v>0.7</v>
      </c>
      <c r="AI16" s="112">
        <f t="shared" si="5"/>
        <v>0.3</v>
      </c>
      <c r="AJ16" s="113" t="s">
        <v>41</v>
      </c>
      <c r="AK16" s="108" t="s">
        <v>41</v>
      </c>
      <c r="AL16" s="108" t="s">
        <v>162</v>
      </c>
      <c r="AM16" s="111">
        <v>5</v>
      </c>
      <c r="AN16" s="109">
        <f t="shared" si="6"/>
        <v>0.29411764705882354</v>
      </c>
      <c r="AO16" s="111">
        <v>0</v>
      </c>
      <c r="AP16" s="109">
        <f t="shared" si="7"/>
        <v>0</v>
      </c>
      <c r="AQ16" s="111">
        <v>1</v>
      </c>
      <c r="AR16" s="109">
        <f t="shared" si="8"/>
        <v>0.33333333333333331</v>
      </c>
      <c r="AS16" s="111">
        <v>1</v>
      </c>
      <c r="AT16" s="109">
        <f t="shared" si="9"/>
        <v>0.25</v>
      </c>
      <c r="AU16" s="111">
        <v>2</v>
      </c>
      <c r="AV16" s="109">
        <f t="shared" si="13"/>
        <v>0.5</v>
      </c>
      <c r="AW16" s="111" t="s">
        <v>934</v>
      </c>
      <c r="AX16" s="109" t="s">
        <v>46</v>
      </c>
      <c r="AY16" s="111" t="s">
        <v>934</v>
      </c>
      <c r="AZ16" s="109" t="s">
        <v>46</v>
      </c>
      <c r="BA16" s="110" t="s">
        <v>934</v>
      </c>
      <c r="BB16" s="109" t="s">
        <v>46</v>
      </c>
      <c r="BC16" s="110" t="s">
        <v>934</v>
      </c>
      <c r="BD16" s="109" t="s">
        <v>46</v>
      </c>
      <c r="BE16" s="110" t="s">
        <v>934</v>
      </c>
      <c r="BF16" s="109" t="s">
        <v>46</v>
      </c>
      <c r="BG16" s="110" t="s">
        <v>934</v>
      </c>
      <c r="BH16" s="209" t="s">
        <v>46</v>
      </c>
      <c r="BI16" s="136" t="s">
        <v>163</v>
      </c>
      <c r="BJ16" s="137">
        <v>5</v>
      </c>
      <c r="BK16" s="123" t="s">
        <v>44</v>
      </c>
      <c r="BL16" s="133">
        <f>(17/30)</f>
        <v>0.56666666666666665</v>
      </c>
      <c r="BM16" s="138" t="s">
        <v>68</v>
      </c>
      <c r="BN16" s="139">
        <v>17</v>
      </c>
      <c r="BO16" s="123">
        <v>2</v>
      </c>
      <c r="BP16" s="123">
        <v>3</v>
      </c>
      <c r="BQ16" s="123">
        <v>4</v>
      </c>
      <c r="BR16" s="123">
        <v>4</v>
      </c>
      <c r="BS16" s="123">
        <v>0</v>
      </c>
      <c r="BT16" s="123">
        <v>0</v>
      </c>
      <c r="BU16" s="123">
        <v>0</v>
      </c>
      <c r="BV16" s="123">
        <v>0</v>
      </c>
      <c r="BW16" s="123">
        <v>0</v>
      </c>
      <c r="BX16" s="222">
        <v>0</v>
      </c>
      <c r="BY16" s="219">
        <v>0.15384615384615385</v>
      </c>
      <c r="BZ16" s="116">
        <v>1</v>
      </c>
      <c r="CA16" s="11">
        <v>42494</v>
      </c>
    </row>
    <row r="17" spans="1:79" x14ac:dyDescent="0.25">
      <c r="A17" s="5">
        <v>14</v>
      </c>
      <c r="B17" s="63" t="s">
        <v>165</v>
      </c>
      <c r="C17" s="66">
        <v>8022181.1143971086</v>
      </c>
      <c r="D17" s="6">
        <v>5312480</v>
      </c>
      <c r="E17" s="6">
        <v>5235081</v>
      </c>
      <c r="F17" s="6">
        <f t="shared" si="0"/>
        <v>205696.9516512079</v>
      </c>
      <c r="G17" s="147">
        <f t="shared" si="1"/>
        <v>136217.43589743591</v>
      </c>
      <c r="H17" s="154" t="s">
        <v>168</v>
      </c>
      <c r="I17" s="155" t="s">
        <v>62</v>
      </c>
      <c r="J17" s="163" t="s">
        <v>166</v>
      </c>
      <c r="K17" s="4" t="s">
        <v>167</v>
      </c>
      <c r="L17" s="31">
        <v>24002</v>
      </c>
      <c r="M17" s="34" t="s">
        <v>349</v>
      </c>
      <c r="N17" s="168">
        <v>13574</v>
      </c>
      <c r="O17" s="179" t="s">
        <v>169</v>
      </c>
      <c r="P17" s="99">
        <v>42357</v>
      </c>
      <c r="Q17" s="100">
        <v>0.66666666666666663</v>
      </c>
      <c r="R17" s="101">
        <v>117</v>
      </c>
      <c r="S17" s="102" t="s">
        <v>170</v>
      </c>
      <c r="T17" s="185">
        <v>42369</v>
      </c>
      <c r="U17" s="195">
        <v>39</v>
      </c>
      <c r="V17" s="123">
        <v>39</v>
      </c>
      <c r="W17" s="124">
        <v>18</v>
      </c>
      <c r="X17" s="123">
        <v>20</v>
      </c>
      <c r="Y17" s="125">
        <f t="shared" si="2"/>
        <v>0.51282051282051277</v>
      </c>
      <c r="Z17" s="123">
        <v>19</v>
      </c>
      <c r="AA17" s="125">
        <f t="shared" si="3"/>
        <v>0.48717948717948717</v>
      </c>
      <c r="AB17" s="126" t="s">
        <v>830</v>
      </c>
      <c r="AC17" s="127">
        <v>22</v>
      </c>
      <c r="AD17" s="126">
        <v>12</v>
      </c>
      <c r="AE17" s="200">
        <v>2015</v>
      </c>
      <c r="AF17" s="208">
        <v>21</v>
      </c>
      <c r="AG17" s="202">
        <v>18</v>
      </c>
      <c r="AH17" s="112">
        <f t="shared" si="4"/>
        <v>0.53846153846153844</v>
      </c>
      <c r="AI17" s="112">
        <f t="shared" si="5"/>
        <v>0.46153846153846156</v>
      </c>
      <c r="AJ17" s="113" t="s">
        <v>41</v>
      </c>
      <c r="AK17" s="108" t="s">
        <v>41</v>
      </c>
      <c r="AL17" s="108" t="s">
        <v>171</v>
      </c>
      <c r="AM17" s="111">
        <v>7</v>
      </c>
      <c r="AN17" s="109">
        <f t="shared" si="6"/>
        <v>0.53846153846153844</v>
      </c>
      <c r="AO17" s="111">
        <v>2</v>
      </c>
      <c r="AP17" s="109">
        <f t="shared" si="7"/>
        <v>0.4</v>
      </c>
      <c r="AQ17" s="111">
        <v>1</v>
      </c>
      <c r="AR17" s="109">
        <f t="shared" si="8"/>
        <v>0.5</v>
      </c>
      <c r="AS17" s="111">
        <v>1</v>
      </c>
      <c r="AT17" s="109">
        <f t="shared" si="9"/>
        <v>0.33333333333333331</v>
      </c>
      <c r="AU17" s="111" t="s">
        <v>934</v>
      </c>
      <c r="AV17" s="109" t="s">
        <v>46</v>
      </c>
      <c r="AW17" s="111">
        <v>7</v>
      </c>
      <c r="AX17" s="109">
        <f t="shared" si="10"/>
        <v>0.5</v>
      </c>
      <c r="AY17" s="111">
        <v>0</v>
      </c>
      <c r="AZ17" s="109">
        <f t="shared" si="11"/>
        <v>0</v>
      </c>
      <c r="BA17" s="110" t="s">
        <v>934</v>
      </c>
      <c r="BB17" s="109" t="s">
        <v>46</v>
      </c>
      <c r="BC17" s="110" t="s">
        <v>934</v>
      </c>
      <c r="BD17" s="109" t="s">
        <v>46</v>
      </c>
      <c r="BE17" s="110" t="s">
        <v>934</v>
      </c>
      <c r="BF17" s="109" t="s">
        <v>46</v>
      </c>
      <c r="BG17" s="110">
        <v>0</v>
      </c>
      <c r="BH17" s="209">
        <f>(BG17/BX17)</f>
        <v>0</v>
      </c>
      <c r="BI17" s="136" t="s">
        <v>172</v>
      </c>
      <c r="BJ17" s="137">
        <v>6</v>
      </c>
      <c r="BK17" s="123" t="s">
        <v>173</v>
      </c>
      <c r="BL17" s="133">
        <f>(14/39)</f>
        <v>0.35897435897435898</v>
      </c>
      <c r="BM17" s="138" t="s">
        <v>45</v>
      </c>
      <c r="BN17" s="139">
        <v>13</v>
      </c>
      <c r="BO17" s="123">
        <v>5</v>
      </c>
      <c r="BP17" s="123">
        <v>2</v>
      </c>
      <c r="BQ17" s="123">
        <v>3</v>
      </c>
      <c r="BR17" s="123">
        <v>0</v>
      </c>
      <c r="BS17" s="123">
        <v>14</v>
      </c>
      <c r="BT17" s="123">
        <v>1</v>
      </c>
      <c r="BU17" s="123">
        <v>0</v>
      </c>
      <c r="BV17" s="123">
        <v>0</v>
      </c>
      <c r="BW17" s="123">
        <v>0</v>
      </c>
      <c r="BX17" s="222">
        <v>1</v>
      </c>
      <c r="BY17" s="219">
        <v>0.49038461538461536</v>
      </c>
      <c r="BZ17" s="116">
        <v>1</v>
      </c>
      <c r="CA17" s="11">
        <v>42318</v>
      </c>
    </row>
    <row r="18" spans="1:79" x14ac:dyDescent="0.25">
      <c r="A18" s="5">
        <v>15</v>
      </c>
      <c r="B18" s="63" t="s">
        <v>176</v>
      </c>
      <c r="C18" s="66">
        <v>17118524.796769541</v>
      </c>
      <c r="D18" s="6">
        <v>10706321</v>
      </c>
      <c r="E18" s="6">
        <v>10549910</v>
      </c>
      <c r="F18" s="6">
        <f t="shared" si="0"/>
        <v>228246.99729026054</v>
      </c>
      <c r="G18" s="147">
        <f t="shared" si="1"/>
        <v>142750.94666666666</v>
      </c>
      <c r="H18" s="154" t="s">
        <v>178</v>
      </c>
      <c r="I18" s="155" t="s">
        <v>62</v>
      </c>
      <c r="J18" s="163" t="s">
        <v>177</v>
      </c>
      <c r="K18" s="28" t="s">
        <v>414</v>
      </c>
      <c r="L18" s="31" t="s">
        <v>46</v>
      </c>
      <c r="M18" s="37" t="s">
        <v>410</v>
      </c>
      <c r="N18" s="169" t="s">
        <v>46</v>
      </c>
      <c r="O18" s="179" t="s">
        <v>179</v>
      </c>
      <c r="P18" s="89">
        <v>42352</v>
      </c>
      <c r="Q18" s="90">
        <v>0.66666666666666663</v>
      </c>
      <c r="R18" s="91">
        <v>148</v>
      </c>
      <c r="S18" s="102" t="s">
        <v>180</v>
      </c>
      <c r="T18" s="180">
        <v>41934</v>
      </c>
      <c r="U18" s="195">
        <v>75</v>
      </c>
      <c r="V18" s="123">
        <v>75</v>
      </c>
      <c r="W18" s="124">
        <v>39</v>
      </c>
      <c r="X18" s="123">
        <v>45</v>
      </c>
      <c r="Y18" s="125">
        <f t="shared" si="2"/>
        <v>0.6</v>
      </c>
      <c r="Z18" s="123">
        <v>30</v>
      </c>
      <c r="AA18" s="125">
        <f t="shared" si="3"/>
        <v>0.4</v>
      </c>
      <c r="AB18" s="126" t="s">
        <v>830</v>
      </c>
      <c r="AC18" s="127">
        <v>44</v>
      </c>
      <c r="AD18" s="126">
        <v>12</v>
      </c>
      <c r="AE18" s="200">
        <v>2015</v>
      </c>
      <c r="AF18" s="208">
        <v>47</v>
      </c>
      <c r="AG18" s="202">
        <v>28</v>
      </c>
      <c r="AH18" s="112">
        <f t="shared" si="4"/>
        <v>0.62666666666666671</v>
      </c>
      <c r="AI18" s="112">
        <f t="shared" si="5"/>
        <v>0.37333333333333335</v>
      </c>
      <c r="AJ18" s="113" t="s">
        <v>41</v>
      </c>
      <c r="AK18" s="108" t="s">
        <v>41</v>
      </c>
      <c r="AL18" s="108" t="s">
        <v>181</v>
      </c>
      <c r="AM18" s="111">
        <v>15</v>
      </c>
      <c r="AN18" s="109">
        <f t="shared" si="6"/>
        <v>0.44117647058823528</v>
      </c>
      <c r="AO18" s="111">
        <v>3</v>
      </c>
      <c r="AP18" s="109">
        <f t="shared" si="7"/>
        <v>0.27272727272727271</v>
      </c>
      <c r="AQ18" s="111">
        <v>5</v>
      </c>
      <c r="AR18" s="109">
        <f t="shared" si="8"/>
        <v>0.41666666666666669</v>
      </c>
      <c r="AS18" s="111">
        <v>0</v>
      </c>
      <c r="AT18" s="109">
        <f t="shared" si="9"/>
        <v>0</v>
      </c>
      <c r="AU18" s="111">
        <v>2</v>
      </c>
      <c r="AV18" s="109">
        <f t="shared" si="13"/>
        <v>0.33333333333333331</v>
      </c>
      <c r="AW18" s="111">
        <v>1</v>
      </c>
      <c r="AX18" s="109">
        <f t="shared" si="10"/>
        <v>0.33333333333333331</v>
      </c>
      <c r="AY18" s="111">
        <v>1</v>
      </c>
      <c r="AZ18" s="109">
        <f t="shared" si="11"/>
        <v>0.5</v>
      </c>
      <c r="BA18" s="111">
        <v>0</v>
      </c>
      <c r="BB18" s="109">
        <f t="shared" si="12"/>
        <v>0</v>
      </c>
      <c r="BC18" s="111">
        <v>1</v>
      </c>
      <c r="BD18" s="109">
        <f>(BC18/BV18)</f>
        <v>0.33333333333333331</v>
      </c>
      <c r="BE18" s="110" t="s">
        <v>934</v>
      </c>
      <c r="BF18" s="109" t="s">
        <v>46</v>
      </c>
      <c r="BG18" s="110" t="s">
        <v>934</v>
      </c>
      <c r="BH18" s="209" t="s">
        <v>46</v>
      </c>
      <c r="BI18" s="136" t="s">
        <v>182</v>
      </c>
      <c r="BJ18" s="137">
        <v>9</v>
      </c>
      <c r="BK18" s="123" t="s">
        <v>44</v>
      </c>
      <c r="BL18" s="133">
        <f>(34/75)</f>
        <v>0.45333333333333331</v>
      </c>
      <c r="BM18" s="138" t="s">
        <v>45</v>
      </c>
      <c r="BN18" s="139">
        <v>34</v>
      </c>
      <c r="BO18" s="123">
        <v>11</v>
      </c>
      <c r="BP18" s="123">
        <v>12</v>
      </c>
      <c r="BQ18" s="123">
        <v>2</v>
      </c>
      <c r="BR18" s="123">
        <v>6</v>
      </c>
      <c r="BS18" s="123">
        <v>3</v>
      </c>
      <c r="BT18" s="123">
        <v>2</v>
      </c>
      <c r="BU18" s="123">
        <v>2</v>
      </c>
      <c r="BV18" s="123">
        <v>3</v>
      </c>
      <c r="BW18" s="123">
        <v>0</v>
      </c>
      <c r="BX18" s="222">
        <v>0</v>
      </c>
      <c r="BY18" s="219">
        <v>0.11538461538461539</v>
      </c>
      <c r="BZ18" s="116">
        <v>1</v>
      </c>
      <c r="CA18" s="11">
        <v>42494</v>
      </c>
    </row>
    <row r="19" spans="1:79" x14ac:dyDescent="0.25">
      <c r="A19" s="5">
        <v>16</v>
      </c>
      <c r="B19" s="63" t="s">
        <v>185</v>
      </c>
      <c r="C19" s="66">
        <v>4627901.585588187</v>
      </c>
      <c r="D19" s="6">
        <v>3098786</v>
      </c>
      <c r="E19" s="6">
        <v>3054162</v>
      </c>
      <c r="F19" s="6">
        <f t="shared" si="0"/>
        <v>115697.53963970467</v>
      </c>
      <c r="G19" s="147">
        <f t="shared" si="1"/>
        <v>77469.649999999994</v>
      </c>
      <c r="H19" s="154" t="s">
        <v>187</v>
      </c>
      <c r="I19" s="155" t="s">
        <v>62</v>
      </c>
      <c r="J19" s="163" t="s">
        <v>186</v>
      </c>
      <c r="K19" s="28" t="s">
        <v>340</v>
      </c>
      <c r="L19" s="31" t="s">
        <v>46</v>
      </c>
      <c r="M19" s="34" t="s">
        <v>184</v>
      </c>
      <c r="N19" s="170" t="s">
        <v>46</v>
      </c>
      <c r="O19" s="182" t="s">
        <v>188</v>
      </c>
      <c r="P19" s="93">
        <v>42321</v>
      </c>
      <c r="Q19" s="94" t="s">
        <v>841</v>
      </c>
      <c r="R19" s="95" t="s">
        <v>190</v>
      </c>
      <c r="S19" s="96" t="s">
        <v>186</v>
      </c>
      <c r="T19" s="183">
        <v>42277</v>
      </c>
      <c r="U19" s="195">
        <v>40</v>
      </c>
      <c r="V19" s="123">
        <v>40</v>
      </c>
      <c r="W19" s="124">
        <v>20</v>
      </c>
      <c r="X19" s="123">
        <v>24</v>
      </c>
      <c r="Y19" s="125">
        <f t="shared" si="2"/>
        <v>0.6</v>
      </c>
      <c r="Z19" s="123">
        <v>16</v>
      </c>
      <c r="AA19" s="125">
        <f t="shared" si="3"/>
        <v>0.4</v>
      </c>
      <c r="AB19" s="126" t="s">
        <v>830</v>
      </c>
      <c r="AC19" s="127">
        <v>20</v>
      </c>
      <c r="AD19" s="126">
        <v>12</v>
      </c>
      <c r="AE19" s="200">
        <v>2015</v>
      </c>
      <c r="AF19" s="208">
        <v>23</v>
      </c>
      <c r="AG19" s="202">
        <v>17</v>
      </c>
      <c r="AH19" s="112">
        <v>0.57999999999999996</v>
      </c>
      <c r="AI19" s="112">
        <v>0.42</v>
      </c>
      <c r="AJ19" s="113" t="s">
        <v>41</v>
      </c>
      <c r="AK19" s="113" t="s">
        <v>41</v>
      </c>
      <c r="AL19" s="115" t="s">
        <v>186</v>
      </c>
      <c r="AM19" s="111">
        <v>8</v>
      </c>
      <c r="AN19" s="109">
        <f t="shared" si="6"/>
        <v>0.53333333333333333</v>
      </c>
      <c r="AO19" s="111">
        <v>3</v>
      </c>
      <c r="AP19" s="109">
        <f t="shared" si="7"/>
        <v>0.42857142857142855</v>
      </c>
      <c r="AQ19" s="111">
        <v>3</v>
      </c>
      <c r="AR19" s="109">
        <f t="shared" si="8"/>
        <v>0.25</v>
      </c>
      <c r="AS19" s="111">
        <v>1</v>
      </c>
      <c r="AT19" s="109">
        <f t="shared" si="9"/>
        <v>0.5</v>
      </c>
      <c r="AU19" s="111">
        <v>0</v>
      </c>
      <c r="AV19" s="109">
        <f t="shared" si="13"/>
        <v>0</v>
      </c>
      <c r="AW19" s="111">
        <v>0</v>
      </c>
      <c r="AX19" s="109">
        <f t="shared" si="10"/>
        <v>0</v>
      </c>
      <c r="AY19" s="111" t="s">
        <v>934</v>
      </c>
      <c r="AZ19" s="109" t="s">
        <v>46</v>
      </c>
      <c r="BA19" s="111">
        <v>2</v>
      </c>
      <c r="BB19" s="109">
        <f t="shared" si="12"/>
        <v>1</v>
      </c>
      <c r="BC19" s="110" t="s">
        <v>934</v>
      </c>
      <c r="BD19" s="109" t="s">
        <v>46</v>
      </c>
      <c r="BE19" s="110" t="s">
        <v>934</v>
      </c>
      <c r="BF19" s="109" t="s">
        <v>46</v>
      </c>
      <c r="BG19" s="110" t="s">
        <v>934</v>
      </c>
      <c r="BH19" s="209" t="s">
        <v>46</v>
      </c>
      <c r="BI19" s="136" t="s">
        <v>189</v>
      </c>
      <c r="BJ19" s="137">
        <v>7</v>
      </c>
      <c r="BK19" s="123" t="s">
        <v>44</v>
      </c>
      <c r="BL19" s="133">
        <f>(15/40)</f>
        <v>0.375</v>
      </c>
      <c r="BM19" s="138" t="s">
        <v>45</v>
      </c>
      <c r="BN19" s="139">
        <v>15</v>
      </c>
      <c r="BO19" s="123">
        <v>7</v>
      </c>
      <c r="BP19" s="123">
        <v>12</v>
      </c>
      <c r="BQ19" s="123">
        <v>2</v>
      </c>
      <c r="BR19" s="123">
        <v>1</v>
      </c>
      <c r="BS19" s="123">
        <v>1</v>
      </c>
      <c r="BT19" s="123">
        <v>0</v>
      </c>
      <c r="BU19" s="123">
        <v>2</v>
      </c>
      <c r="BV19" s="123">
        <v>0</v>
      </c>
      <c r="BW19" s="123">
        <v>0</v>
      </c>
      <c r="BX19" s="222">
        <v>0</v>
      </c>
      <c r="BY19" s="219">
        <v>0.25961538461538464</v>
      </c>
      <c r="BZ19" s="116">
        <v>0</v>
      </c>
      <c r="CA19" s="11">
        <v>42508</v>
      </c>
    </row>
    <row r="20" spans="1:79" x14ac:dyDescent="0.25">
      <c r="A20" s="5">
        <v>17</v>
      </c>
      <c r="B20" s="63" t="s">
        <v>193</v>
      </c>
      <c r="C20" s="66">
        <v>1943044.3049570154</v>
      </c>
      <c r="D20" s="6">
        <v>1319647</v>
      </c>
      <c r="E20" s="6">
        <v>1297593</v>
      </c>
      <c r="F20" s="6">
        <f t="shared" si="0"/>
        <v>64768.14349856718</v>
      </c>
      <c r="G20" s="147">
        <f t="shared" si="1"/>
        <v>43988.23333333333</v>
      </c>
      <c r="H20" s="154" t="s">
        <v>196</v>
      </c>
      <c r="I20" s="155" t="s">
        <v>62</v>
      </c>
      <c r="J20" s="163" t="s">
        <v>194</v>
      </c>
      <c r="K20" s="39" t="s">
        <v>195</v>
      </c>
      <c r="L20" s="31">
        <v>7126</v>
      </c>
      <c r="M20" s="34" t="s">
        <v>350</v>
      </c>
      <c r="N20" s="168">
        <v>4970</v>
      </c>
      <c r="O20" s="182" t="s">
        <v>197</v>
      </c>
      <c r="P20" s="93">
        <v>42227</v>
      </c>
      <c r="Q20" s="94">
        <v>0.66666666666666663</v>
      </c>
      <c r="R20" s="95" t="s">
        <v>201</v>
      </c>
      <c r="S20" s="96" t="s">
        <v>198</v>
      </c>
      <c r="T20" s="183">
        <v>42347</v>
      </c>
      <c r="U20" s="195">
        <v>30</v>
      </c>
      <c r="V20" s="123">
        <v>30</v>
      </c>
      <c r="W20" s="124">
        <v>24</v>
      </c>
      <c r="X20" s="123">
        <v>18</v>
      </c>
      <c r="Y20" s="125">
        <f t="shared" si="2"/>
        <v>0.6</v>
      </c>
      <c r="Z20" s="123">
        <v>12</v>
      </c>
      <c r="AA20" s="125">
        <f t="shared" si="3"/>
        <v>0.4</v>
      </c>
      <c r="AB20" s="126" t="s">
        <v>830</v>
      </c>
      <c r="AC20" s="127">
        <v>24</v>
      </c>
      <c r="AD20" s="126">
        <v>9</v>
      </c>
      <c r="AE20" s="200">
        <v>2015</v>
      </c>
      <c r="AF20" s="208">
        <v>24</v>
      </c>
      <c r="AG20" s="202">
        <v>6</v>
      </c>
      <c r="AH20" s="112">
        <f t="shared" ref="AH20:AH35" si="14">(AF20/U20)</f>
        <v>0.8</v>
      </c>
      <c r="AI20" s="112">
        <f t="shared" ref="AI20:AI35" si="15">(AG20/U20)</f>
        <v>0.2</v>
      </c>
      <c r="AJ20" s="113" t="s">
        <v>41</v>
      </c>
      <c r="AK20" s="113" t="s">
        <v>64</v>
      </c>
      <c r="AL20" s="115" t="s">
        <v>127</v>
      </c>
      <c r="AM20" s="111">
        <v>2</v>
      </c>
      <c r="AN20" s="109">
        <f t="shared" si="6"/>
        <v>0.33333333333333331</v>
      </c>
      <c r="AO20" s="111">
        <v>1</v>
      </c>
      <c r="AP20" s="109">
        <f t="shared" si="7"/>
        <v>0.2</v>
      </c>
      <c r="AQ20" s="111">
        <v>1</v>
      </c>
      <c r="AR20" s="109">
        <f t="shared" si="8"/>
        <v>0.125</v>
      </c>
      <c r="AS20" s="111">
        <v>1</v>
      </c>
      <c r="AT20" s="109">
        <f t="shared" si="9"/>
        <v>0.5</v>
      </c>
      <c r="AU20" s="111">
        <v>0</v>
      </c>
      <c r="AV20" s="109">
        <f t="shared" si="13"/>
        <v>0</v>
      </c>
      <c r="AW20" s="111">
        <v>0</v>
      </c>
      <c r="AX20" s="109">
        <f t="shared" si="10"/>
        <v>0</v>
      </c>
      <c r="AY20" s="111">
        <v>1</v>
      </c>
      <c r="AZ20" s="109">
        <f t="shared" si="11"/>
        <v>0.33333333333333331</v>
      </c>
      <c r="BA20" s="111">
        <v>0</v>
      </c>
      <c r="BB20" s="109">
        <f t="shared" si="12"/>
        <v>0</v>
      </c>
      <c r="BC20" s="111">
        <v>0</v>
      </c>
      <c r="BD20" s="109">
        <f>(BC20/BV20)</f>
        <v>0</v>
      </c>
      <c r="BE20" s="111">
        <v>0</v>
      </c>
      <c r="BF20" s="109">
        <f>(BE20/BW20)</f>
        <v>0</v>
      </c>
      <c r="BG20" s="110" t="s">
        <v>934</v>
      </c>
      <c r="BH20" s="209" t="s">
        <v>46</v>
      </c>
      <c r="BI20" s="136" t="s">
        <v>199</v>
      </c>
      <c r="BJ20" s="137">
        <v>10</v>
      </c>
      <c r="BK20" s="123" t="s">
        <v>200</v>
      </c>
      <c r="BL20" s="133">
        <f>(8/30)</f>
        <v>0.26666666666666666</v>
      </c>
      <c r="BM20" s="138" t="s">
        <v>45</v>
      </c>
      <c r="BN20" s="139">
        <v>6</v>
      </c>
      <c r="BO20" s="123">
        <v>5</v>
      </c>
      <c r="BP20" s="123">
        <v>8</v>
      </c>
      <c r="BQ20" s="123">
        <v>2</v>
      </c>
      <c r="BR20" s="123">
        <v>1</v>
      </c>
      <c r="BS20" s="123">
        <v>1</v>
      </c>
      <c r="BT20" s="123">
        <v>3</v>
      </c>
      <c r="BU20" s="123">
        <v>1</v>
      </c>
      <c r="BV20" s="123">
        <v>1</v>
      </c>
      <c r="BW20" s="123">
        <v>2</v>
      </c>
      <c r="BX20" s="222">
        <v>0</v>
      </c>
      <c r="BY20" s="219">
        <v>0.30769230769230771</v>
      </c>
      <c r="BZ20" s="116">
        <v>1</v>
      </c>
      <c r="CA20" s="11">
        <v>42487</v>
      </c>
    </row>
    <row r="21" spans="1:79" x14ac:dyDescent="0.25">
      <c r="A21" s="5">
        <v>18</v>
      </c>
      <c r="B21" s="63" t="s">
        <v>204</v>
      </c>
      <c r="C21" s="66">
        <v>1246202.1498873846</v>
      </c>
      <c r="D21" s="6">
        <v>767038</v>
      </c>
      <c r="E21" s="6">
        <v>753862</v>
      </c>
      <c r="F21" s="6">
        <f t="shared" si="0"/>
        <v>41540.071662912822</v>
      </c>
      <c r="G21" s="147">
        <f t="shared" si="1"/>
        <v>25567.933333333334</v>
      </c>
      <c r="H21" s="154" t="s">
        <v>206</v>
      </c>
      <c r="I21" s="155" t="s">
        <v>207</v>
      </c>
      <c r="J21" s="163" t="s">
        <v>205</v>
      </c>
      <c r="K21" s="28" t="s">
        <v>340</v>
      </c>
      <c r="L21" s="30" t="s">
        <v>46</v>
      </c>
      <c r="M21" s="34" t="s">
        <v>351</v>
      </c>
      <c r="N21" s="170">
        <v>3407</v>
      </c>
      <c r="O21" s="182" t="s">
        <v>208</v>
      </c>
      <c r="P21" s="93">
        <v>42058</v>
      </c>
      <c r="Q21" s="94">
        <v>0.66666666666666663</v>
      </c>
      <c r="R21" s="95">
        <v>131</v>
      </c>
      <c r="S21" s="96" t="s">
        <v>209</v>
      </c>
      <c r="T21" s="183">
        <v>41997</v>
      </c>
      <c r="U21" s="195">
        <v>30</v>
      </c>
      <c r="V21" s="123">
        <v>30</v>
      </c>
      <c r="W21" s="124">
        <v>26</v>
      </c>
      <c r="X21" s="123">
        <v>18</v>
      </c>
      <c r="Y21" s="125">
        <f t="shared" si="2"/>
        <v>0.6</v>
      </c>
      <c r="Z21" s="123">
        <v>12</v>
      </c>
      <c r="AA21" s="125">
        <f t="shared" si="3"/>
        <v>0.4</v>
      </c>
      <c r="AB21" s="126" t="s">
        <v>838</v>
      </c>
      <c r="AC21" s="127" t="s">
        <v>46</v>
      </c>
      <c r="AD21" s="126">
        <v>3</v>
      </c>
      <c r="AE21" s="200"/>
      <c r="AF21" s="208">
        <v>16</v>
      </c>
      <c r="AG21" s="202">
        <v>14</v>
      </c>
      <c r="AH21" s="112">
        <f t="shared" si="14"/>
        <v>0.53333333333333333</v>
      </c>
      <c r="AI21" s="112">
        <f t="shared" si="15"/>
        <v>0.46666666666666667</v>
      </c>
      <c r="AJ21" s="113" t="s">
        <v>41</v>
      </c>
      <c r="AK21" s="113" t="s">
        <v>41</v>
      </c>
      <c r="AL21" s="113" t="s">
        <v>210</v>
      </c>
      <c r="AM21" s="111">
        <v>8</v>
      </c>
      <c r="AN21" s="109">
        <f t="shared" si="6"/>
        <v>0.53333333333333333</v>
      </c>
      <c r="AO21" s="111">
        <v>4</v>
      </c>
      <c r="AP21" s="109">
        <f t="shared" si="7"/>
        <v>0.66666666666666663</v>
      </c>
      <c r="AQ21" s="111">
        <v>1</v>
      </c>
      <c r="AR21" s="109">
        <f t="shared" si="8"/>
        <v>0.2</v>
      </c>
      <c r="AS21" s="111">
        <v>0</v>
      </c>
      <c r="AT21" s="109">
        <f t="shared" si="9"/>
        <v>0</v>
      </c>
      <c r="AU21" s="111" t="s">
        <v>934</v>
      </c>
      <c r="AV21" s="109" t="s">
        <v>46</v>
      </c>
      <c r="AW21" s="111" t="s">
        <v>934</v>
      </c>
      <c r="AX21" s="109" t="s">
        <v>46</v>
      </c>
      <c r="AY21" s="111" t="s">
        <v>934</v>
      </c>
      <c r="AZ21" s="109" t="s">
        <v>46</v>
      </c>
      <c r="BA21" s="111">
        <v>1</v>
      </c>
      <c r="BB21" s="109">
        <f t="shared" si="12"/>
        <v>0.5</v>
      </c>
      <c r="BC21" s="110" t="s">
        <v>934</v>
      </c>
      <c r="BD21" s="109" t="s">
        <v>46</v>
      </c>
      <c r="BE21" s="110" t="s">
        <v>934</v>
      </c>
      <c r="BF21" s="109" t="s">
        <v>46</v>
      </c>
      <c r="BG21" s="110" t="s">
        <v>934</v>
      </c>
      <c r="BH21" s="209" t="s">
        <v>46</v>
      </c>
      <c r="BI21" s="136" t="s">
        <v>211</v>
      </c>
      <c r="BJ21" s="137">
        <v>5</v>
      </c>
      <c r="BK21" s="123" t="s">
        <v>44</v>
      </c>
      <c r="BL21" s="133">
        <f>(15/30)</f>
        <v>0.5</v>
      </c>
      <c r="BM21" s="138" t="s">
        <v>45</v>
      </c>
      <c r="BN21" s="139">
        <v>15</v>
      </c>
      <c r="BO21" s="123">
        <v>6</v>
      </c>
      <c r="BP21" s="123">
        <v>5</v>
      </c>
      <c r="BQ21" s="123">
        <v>2</v>
      </c>
      <c r="BR21" s="123">
        <v>0</v>
      </c>
      <c r="BS21" s="123">
        <v>0</v>
      </c>
      <c r="BT21" s="123">
        <v>0</v>
      </c>
      <c r="BU21" s="123">
        <v>2</v>
      </c>
      <c r="BV21" s="123">
        <v>0</v>
      </c>
      <c r="BW21" s="123">
        <v>0</v>
      </c>
      <c r="BX21" s="222">
        <v>0</v>
      </c>
      <c r="BY21" s="219">
        <v>0.50961538461538458</v>
      </c>
      <c r="BZ21" s="116">
        <v>1</v>
      </c>
      <c r="CA21" s="11">
        <v>42493</v>
      </c>
    </row>
    <row r="22" spans="1:79" x14ac:dyDescent="0.25">
      <c r="A22" s="5">
        <v>19</v>
      </c>
      <c r="B22" s="63" t="s">
        <v>213</v>
      </c>
      <c r="C22" s="66">
        <v>5157780.4109517206</v>
      </c>
      <c r="D22" s="6">
        <v>3466819</v>
      </c>
      <c r="E22" s="6">
        <v>3419276</v>
      </c>
      <c r="F22" s="6">
        <f t="shared" si="0"/>
        <v>122804.29549885049</v>
      </c>
      <c r="G22" s="147">
        <f t="shared" si="1"/>
        <v>82543.309523809527</v>
      </c>
      <c r="H22" s="154" t="s">
        <v>216</v>
      </c>
      <c r="I22" s="155" t="s">
        <v>62</v>
      </c>
      <c r="J22" s="163" t="s">
        <v>214</v>
      </c>
      <c r="K22" s="4" t="s">
        <v>215</v>
      </c>
      <c r="L22" s="31">
        <v>4399</v>
      </c>
      <c r="M22" s="34" t="s">
        <v>352</v>
      </c>
      <c r="N22" s="168">
        <v>7906</v>
      </c>
      <c r="O22" s="182" t="s">
        <v>217</v>
      </c>
      <c r="P22" s="93">
        <v>42340</v>
      </c>
      <c r="Q22" s="94">
        <v>0.66666666666666663</v>
      </c>
      <c r="R22" s="95">
        <v>150</v>
      </c>
      <c r="S22" s="96" t="s">
        <v>218</v>
      </c>
      <c r="T22" s="183">
        <v>42340</v>
      </c>
      <c r="U22" s="195">
        <v>42</v>
      </c>
      <c r="V22" s="123">
        <v>42</v>
      </c>
      <c r="W22" s="124">
        <v>46</v>
      </c>
      <c r="X22" s="123">
        <v>26</v>
      </c>
      <c r="Y22" s="125">
        <f t="shared" si="2"/>
        <v>0.61904761904761907</v>
      </c>
      <c r="Z22" s="123">
        <v>16</v>
      </c>
      <c r="AA22" s="125">
        <f t="shared" si="3"/>
        <v>0.38095238095238093</v>
      </c>
      <c r="AB22" s="126" t="s">
        <v>830</v>
      </c>
      <c r="AC22" s="127">
        <v>49</v>
      </c>
      <c r="AD22" s="126">
        <v>12</v>
      </c>
      <c r="AE22" s="200">
        <v>2015</v>
      </c>
      <c r="AF22" s="208">
        <v>26</v>
      </c>
      <c r="AG22" s="202">
        <v>16</v>
      </c>
      <c r="AH22" s="112">
        <f t="shared" si="14"/>
        <v>0.61904761904761907</v>
      </c>
      <c r="AI22" s="112">
        <f t="shared" si="15"/>
        <v>0.38095238095238093</v>
      </c>
      <c r="AJ22" s="113" t="s">
        <v>41</v>
      </c>
      <c r="AK22" s="113" t="s">
        <v>41</v>
      </c>
      <c r="AL22" s="113" t="s">
        <v>219</v>
      </c>
      <c r="AM22" s="111">
        <v>7</v>
      </c>
      <c r="AN22" s="109">
        <f t="shared" si="6"/>
        <v>0.4375</v>
      </c>
      <c r="AO22" s="111">
        <v>7</v>
      </c>
      <c r="AP22" s="109">
        <f t="shared" si="7"/>
        <v>0.41176470588235292</v>
      </c>
      <c r="AQ22" s="111" t="s">
        <v>934</v>
      </c>
      <c r="AR22" s="109" t="s">
        <v>46</v>
      </c>
      <c r="AS22" s="111">
        <v>0</v>
      </c>
      <c r="AT22" s="109">
        <f t="shared" si="9"/>
        <v>0</v>
      </c>
      <c r="AU22" s="111" t="s">
        <v>934</v>
      </c>
      <c r="AV22" s="109" t="s">
        <v>46</v>
      </c>
      <c r="AW22" s="111">
        <v>1</v>
      </c>
      <c r="AX22" s="109">
        <f t="shared" si="10"/>
        <v>0.5</v>
      </c>
      <c r="AY22" s="111">
        <v>0</v>
      </c>
      <c r="AZ22" s="109">
        <f t="shared" si="11"/>
        <v>0</v>
      </c>
      <c r="BA22" s="111">
        <v>0</v>
      </c>
      <c r="BB22" s="109">
        <f t="shared" si="12"/>
        <v>0</v>
      </c>
      <c r="BC22" s="110" t="s">
        <v>934</v>
      </c>
      <c r="BD22" s="109" t="s">
        <v>46</v>
      </c>
      <c r="BE22" s="110" t="s">
        <v>934</v>
      </c>
      <c r="BF22" s="109" t="s">
        <v>46</v>
      </c>
      <c r="BG22" s="110">
        <v>1</v>
      </c>
      <c r="BH22" s="209">
        <f>(BG22/BX22)</f>
        <v>0.33333333333333331</v>
      </c>
      <c r="BI22" s="136" t="s">
        <v>220</v>
      </c>
      <c r="BJ22" s="137">
        <v>6</v>
      </c>
      <c r="BK22" s="123" t="s">
        <v>67</v>
      </c>
      <c r="BL22" s="133">
        <f>(17/42)</f>
        <v>0.40476190476190477</v>
      </c>
      <c r="BM22" s="138" t="s">
        <v>45</v>
      </c>
      <c r="BN22" s="139">
        <v>16</v>
      </c>
      <c r="BO22" s="123">
        <v>17</v>
      </c>
      <c r="BP22" s="123">
        <v>0</v>
      </c>
      <c r="BQ22" s="123">
        <v>2</v>
      </c>
      <c r="BR22" s="123">
        <v>0</v>
      </c>
      <c r="BS22" s="123">
        <v>2</v>
      </c>
      <c r="BT22" s="123">
        <v>1</v>
      </c>
      <c r="BU22" s="123">
        <v>1</v>
      </c>
      <c r="BV22" s="123">
        <v>0</v>
      </c>
      <c r="BW22" s="123">
        <v>0</v>
      </c>
      <c r="BX22" s="222">
        <v>3</v>
      </c>
      <c r="BY22" s="219">
        <v>0.50961538461538458</v>
      </c>
      <c r="BZ22" s="116">
        <v>0</v>
      </c>
      <c r="CA22" s="81"/>
    </row>
    <row r="23" spans="1:79" x14ac:dyDescent="0.25">
      <c r="A23" s="5">
        <v>20</v>
      </c>
      <c r="B23" s="63" t="s">
        <v>223</v>
      </c>
      <c r="C23" s="66">
        <v>4037357.0873316107</v>
      </c>
      <c r="D23" s="6">
        <v>2801658</v>
      </c>
      <c r="E23" s="6">
        <v>2790843</v>
      </c>
      <c r="F23" s="6">
        <f t="shared" si="0"/>
        <v>96127.549698371688</v>
      </c>
      <c r="G23" s="147">
        <f t="shared" si="1"/>
        <v>66706.142857142855</v>
      </c>
      <c r="H23" s="154" t="s">
        <v>38</v>
      </c>
      <c r="I23" s="155" t="s">
        <v>39</v>
      </c>
      <c r="J23" s="163" t="s">
        <v>224</v>
      </c>
      <c r="K23" s="28" t="s">
        <v>414</v>
      </c>
      <c r="L23" s="30" t="s">
        <v>46</v>
      </c>
      <c r="M23" s="37" t="s">
        <v>184</v>
      </c>
      <c r="N23" s="169" t="s">
        <v>46</v>
      </c>
      <c r="O23" s="182" t="s">
        <v>225</v>
      </c>
      <c r="P23" s="93">
        <v>42175</v>
      </c>
      <c r="Q23" s="94">
        <v>0.66666666666666663</v>
      </c>
      <c r="R23" s="95">
        <v>141</v>
      </c>
      <c r="S23" s="96" t="s">
        <v>226</v>
      </c>
      <c r="T23" s="183">
        <v>41912</v>
      </c>
      <c r="U23" s="195">
        <v>42</v>
      </c>
      <c r="V23" s="123">
        <v>42</v>
      </c>
      <c r="W23" s="124">
        <v>33</v>
      </c>
      <c r="X23" s="123">
        <v>25</v>
      </c>
      <c r="Y23" s="125">
        <f t="shared" si="2"/>
        <v>0.59523809523809523</v>
      </c>
      <c r="Z23" s="123">
        <v>17</v>
      </c>
      <c r="AA23" s="125">
        <f t="shared" si="3"/>
        <v>0.40476190476190477</v>
      </c>
      <c r="AB23" s="126" t="s">
        <v>830</v>
      </c>
      <c r="AC23" s="127">
        <v>32</v>
      </c>
      <c r="AD23" s="126">
        <v>6</v>
      </c>
      <c r="AE23" s="200">
        <v>2016</v>
      </c>
      <c r="AF23" s="208">
        <v>26</v>
      </c>
      <c r="AG23" s="202">
        <v>16</v>
      </c>
      <c r="AH23" s="112">
        <f t="shared" si="14"/>
        <v>0.61904761904761907</v>
      </c>
      <c r="AI23" s="112">
        <f t="shared" si="15"/>
        <v>0.38095238095238093</v>
      </c>
      <c r="AJ23" s="113" t="s">
        <v>41</v>
      </c>
      <c r="AK23" s="113" t="s">
        <v>41</v>
      </c>
      <c r="AL23" s="113" t="s">
        <v>227</v>
      </c>
      <c r="AM23" s="111">
        <v>7</v>
      </c>
      <c r="AN23" s="109">
        <f t="shared" si="6"/>
        <v>0.41176470588235292</v>
      </c>
      <c r="AO23" s="111">
        <v>4</v>
      </c>
      <c r="AP23" s="109">
        <f t="shared" si="7"/>
        <v>0.44444444444444442</v>
      </c>
      <c r="AQ23" s="111">
        <v>5</v>
      </c>
      <c r="AR23" s="109">
        <f t="shared" si="8"/>
        <v>0.5</v>
      </c>
      <c r="AS23" s="111">
        <v>0</v>
      </c>
      <c r="AT23" s="109">
        <f t="shared" si="9"/>
        <v>0</v>
      </c>
      <c r="AU23" s="111" t="s">
        <v>934</v>
      </c>
      <c r="AV23" s="109" t="s">
        <v>46</v>
      </c>
      <c r="AW23" s="111">
        <v>0</v>
      </c>
      <c r="AX23" s="109">
        <f t="shared" si="10"/>
        <v>0</v>
      </c>
      <c r="AY23" s="111">
        <v>0</v>
      </c>
      <c r="AZ23" s="109">
        <f t="shared" si="11"/>
        <v>0</v>
      </c>
      <c r="BA23" s="111">
        <v>0</v>
      </c>
      <c r="BB23" s="109">
        <f t="shared" si="12"/>
        <v>0</v>
      </c>
      <c r="BC23" s="110" t="s">
        <v>934</v>
      </c>
      <c r="BD23" s="109" t="s">
        <v>46</v>
      </c>
      <c r="BE23" s="111">
        <v>0</v>
      </c>
      <c r="BF23" s="109">
        <f>(BE23/BW23)</f>
        <v>0</v>
      </c>
      <c r="BG23" s="110" t="s">
        <v>934</v>
      </c>
      <c r="BH23" s="209" t="s">
        <v>46</v>
      </c>
      <c r="BI23" s="136" t="s">
        <v>228</v>
      </c>
      <c r="BJ23" s="137">
        <v>9</v>
      </c>
      <c r="BK23" s="123" t="s">
        <v>44</v>
      </c>
      <c r="BL23" s="133">
        <f>(17/42)</f>
        <v>0.40476190476190477</v>
      </c>
      <c r="BM23" s="138" t="s">
        <v>45</v>
      </c>
      <c r="BN23" s="139">
        <v>17</v>
      </c>
      <c r="BO23" s="123">
        <v>9</v>
      </c>
      <c r="BP23" s="123">
        <v>10</v>
      </c>
      <c r="BQ23" s="123">
        <v>1</v>
      </c>
      <c r="BR23" s="123">
        <v>0</v>
      </c>
      <c r="BS23" s="123">
        <v>1</v>
      </c>
      <c r="BT23" s="123">
        <v>1</v>
      </c>
      <c r="BU23" s="123">
        <v>1</v>
      </c>
      <c r="BV23" s="123">
        <v>0</v>
      </c>
      <c r="BW23" s="123">
        <v>2</v>
      </c>
      <c r="BX23" s="222">
        <v>0</v>
      </c>
      <c r="BY23" s="219">
        <v>0.11538461538461539</v>
      </c>
      <c r="BZ23" s="116">
        <v>1</v>
      </c>
      <c r="CA23" s="11">
        <v>42440</v>
      </c>
    </row>
    <row r="24" spans="1:79" x14ac:dyDescent="0.25">
      <c r="A24" s="5">
        <v>21</v>
      </c>
      <c r="B24" s="63" t="s">
        <v>231</v>
      </c>
      <c r="C24" s="66">
        <v>6254596.7471589502</v>
      </c>
      <c r="D24" s="6">
        <v>4310263</v>
      </c>
      <c r="E24" s="6">
        <v>4298082</v>
      </c>
      <c r="F24" s="6">
        <f t="shared" si="0"/>
        <v>152551.14017460853</v>
      </c>
      <c r="G24" s="147">
        <f t="shared" si="1"/>
        <v>105128.36585365854</v>
      </c>
      <c r="H24" s="154" t="s">
        <v>178</v>
      </c>
      <c r="I24" s="155" t="s">
        <v>234</v>
      </c>
      <c r="J24" s="163" t="s">
        <v>232</v>
      </c>
      <c r="K24" s="39" t="s">
        <v>233</v>
      </c>
      <c r="L24" s="31">
        <v>17100</v>
      </c>
      <c r="M24" s="34" t="s">
        <v>184</v>
      </c>
      <c r="N24" s="171" t="s">
        <v>46</v>
      </c>
      <c r="O24" s="182" t="s">
        <v>235</v>
      </c>
      <c r="P24" s="93">
        <v>42373</v>
      </c>
      <c r="Q24" s="94">
        <v>0.66666666666666663</v>
      </c>
      <c r="R24" s="95">
        <v>140</v>
      </c>
      <c r="S24" s="96" t="s">
        <v>232</v>
      </c>
      <c r="T24" s="183">
        <v>42369</v>
      </c>
      <c r="U24" s="195">
        <v>41</v>
      </c>
      <c r="V24" s="123">
        <v>41</v>
      </c>
      <c r="W24" s="124">
        <v>33</v>
      </c>
      <c r="X24" s="123">
        <v>26</v>
      </c>
      <c r="Y24" s="125">
        <f t="shared" si="2"/>
        <v>0.63414634146341464</v>
      </c>
      <c r="Z24" s="123">
        <v>15</v>
      </c>
      <c r="AA24" s="125">
        <f t="shared" si="3"/>
        <v>0.36585365853658536</v>
      </c>
      <c r="AB24" s="126" t="s">
        <v>830</v>
      </c>
      <c r="AC24" s="127">
        <v>37</v>
      </c>
      <c r="AD24" s="126">
        <v>12</v>
      </c>
      <c r="AE24" s="200">
        <v>2018</v>
      </c>
      <c r="AF24" s="208">
        <v>29</v>
      </c>
      <c r="AG24" s="202">
        <v>12</v>
      </c>
      <c r="AH24" s="112">
        <f t="shared" si="14"/>
        <v>0.70731707317073167</v>
      </c>
      <c r="AI24" s="112">
        <f t="shared" si="15"/>
        <v>0.29268292682926828</v>
      </c>
      <c r="AJ24" s="113" t="s">
        <v>41</v>
      </c>
      <c r="AK24" s="113" t="s">
        <v>41</v>
      </c>
      <c r="AL24" s="113" t="s">
        <v>236</v>
      </c>
      <c r="AM24" s="111">
        <v>2</v>
      </c>
      <c r="AN24" s="109">
        <f t="shared" si="6"/>
        <v>0.25</v>
      </c>
      <c r="AO24" s="111">
        <v>3</v>
      </c>
      <c r="AP24" s="109">
        <f t="shared" si="7"/>
        <v>0.23076923076923078</v>
      </c>
      <c r="AQ24" s="111">
        <v>1</v>
      </c>
      <c r="AR24" s="109">
        <f t="shared" si="8"/>
        <v>0.25</v>
      </c>
      <c r="AS24" s="111">
        <v>1</v>
      </c>
      <c r="AT24" s="109">
        <f t="shared" si="9"/>
        <v>0.5</v>
      </c>
      <c r="AU24" s="111" t="s">
        <v>934</v>
      </c>
      <c r="AV24" s="109" t="s">
        <v>46</v>
      </c>
      <c r="AW24" s="111">
        <v>0</v>
      </c>
      <c r="AX24" s="109">
        <f t="shared" si="10"/>
        <v>0</v>
      </c>
      <c r="AY24" s="111">
        <v>2</v>
      </c>
      <c r="AZ24" s="109">
        <f t="shared" si="11"/>
        <v>0.5</v>
      </c>
      <c r="BA24" s="111">
        <v>1</v>
      </c>
      <c r="BB24" s="109">
        <f t="shared" si="12"/>
        <v>0.5</v>
      </c>
      <c r="BC24" s="110" t="s">
        <v>934</v>
      </c>
      <c r="BD24" s="109" t="s">
        <v>46</v>
      </c>
      <c r="BE24" s="111">
        <v>2</v>
      </c>
      <c r="BF24" s="109">
        <f>(BE24/BW24)</f>
        <v>0.33333333333333331</v>
      </c>
      <c r="BG24" s="110" t="s">
        <v>934</v>
      </c>
      <c r="BH24" s="209" t="s">
        <v>46</v>
      </c>
      <c r="BI24" s="136" t="s">
        <v>237</v>
      </c>
      <c r="BJ24" s="137">
        <v>9</v>
      </c>
      <c r="BK24" s="123" t="s">
        <v>67</v>
      </c>
      <c r="BL24" s="133">
        <f>(13/41)</f>
        <v>0.31707317073170732</v>
      </c>
      <c r="BM24" s="138" t="s">
        <v>45</v>
      </c>
      <c r="BN24" s="139">
        <v>8</v>
      </c>
      <c r="BO24" s="123">
        <v>13</v>
      </c>
      <c r="BP24" s="123">
        <v>4</v>
      </c>
      <c r="BQ24" s="123">
        <v>2</v>
      </c>
      <c r="BR24" s="123">
        <v>0</v>
      </c>
      <c r="BS24" s="123">
        <v>2</v>
      </c>
      <c r="BT24" s="123">
        <v>4</v>
      </c>
      <c r="BU24" s="123">
        <v>2</v>
      </c>
      <c r="BV24" s="123">
        <v>0</v>
      </c>
      <c r="BW24" s="123">
        <v>6</v>
      </c>
      <c r="BX24" s="222">
        <v>0</v>
      </c>
      <c r="BY24" s="219">
        <v>0.26923076923076922</v>
      </c>
      <c r="BZ24" s="116">
        <v>1</v>
      </c>
      <c r="CA24" s="11">
        <v>42494</v>
      </c>
    </row>
    <row r="25" spans="1:79" x14ac:dyDescent="0.25">
      <c r="A25" s="5">
        <v>22</v>
      </c>
      <c r="B25" s="63" t="s">
        <v>239</v>
      </c>
      <c r="C25" s="66">
        <v>2034029.9206419187</v>
      </c>
      <c r="D25" s="6">
        <v>1400741</v>
      </c>
      <c r="E25" s="6">
        <v>1376316</v>
      </c>
      <c r="F25" s="6">
        <f t="shared" si="0"/>
        <v>81361.196825676743</v>
      </c>
      <c r="G25" s="147">
        <f t="shared" si="1"/>
        <v>56029.64</v>
      </c>
      <c r="H25" s="154" t="s">
        <v>114</v>
      </c>
      <c r="I25" s="155" t="s">
        <v>62</v>
      </c>
      <c r="J25" s="163" t="s">
        <v>240</v>
      </c>
      <c r="K25" s="28" t="s">
        <v>414</v>
      </c>
      <c r="L25" s="30" t="s">
        <v>46</v>
      </c>
      <c r="M25" s="37" t="s">
        <v>353</v>
      </c>
      <c r="N25" s="170">
        <v>4157</v>
      </c>
      <c r="O25" s="182" t="s">
        <v>241</v>
      </c>
      <c r="P25" s="93">
        <v>42279</v>
      </c>
      <c r="Q25" s="94">
        <v>0.66666666666666663</v>
      </c>
      <c r="R25" s="95">
        <v>39</v>
      </c>
      <c r="S25" s="96" t="s">
        <v>242</v>
      </c>
      <c r="T25" s="183">
        <v>42250</v>
      </c>
      <c r="U25" s="195">
        <v>25</v>
      </c>
      <c r="V25" s="123">
        <v>25</v>
      </c>
      <c r="W25" s="124">
        <v>16</v>
      </c>
      <c r="X25" s="123">
        <v>15</v>
      </c>
      <c r="Y25" s="125">
        <f t="shared" si="2"/>
        <v>0.6</v>
      </c>
      <c r="Z25" s="123">
        <v>10</v>
      </c>
      <c r="AA25" s="125">
        <f t="shared" si="3"/>
        <v>0.4</v>
      </c>
      <c r="AB25" s="126" t="s">
        <v>830</v>
      </c>
      <c r="AC25" s="127">
        <v>16</v>
      </c>
      <c r="AD25" s="126">
        <v>12</v>
      </c>
      <c r="AE25" s="200">
        <v>2015</v>
      </c>
      <c r="AF25" s="208">
        <v>13</v>
      </c>
      <c r="AG25" s="202">
        <v>12</v>
      </c>
      <c r="AH25" s="112">
        <f t="shared" si="14"/>
        <v>0.52</v>
      </c>
      <c r="AI25" s="112">
        <f t="shared" si="15"/>
        <v>0.48</v>
      </c>
      <c r="AJ25" s="113" t="s">
        <v>41</v>
      </c>
      <c r="AK25" s="113" t="s">
        <v>41</v>
      </c>
      <c r="AL25" s="113" t="s">
        <v>243</v>
      </c>
      <c r="AM25" s="111">
        <v>4</v>
      </c>
      <c r="AN25" s="109">
        <f t="shared" si="6"/>
        <v>0.5</v>
      </c>
      <c r="AO25" s="111">
        <v>6</v>
      </c>
      <c r="AP25" s="109">
        <f t="shared" si="7"/>
        <v>0.46153846153846156</v>
      </c>
      <c r="AQ25" s="111">
        <v>0</v>
      </c>
      <c r="AR25" s="109">
        <f t="shared" si="8"/>
        <v>0</v>
      </c>
      <c r="AS25" s="111">
        <v>1</v>
      </c>
      <c r="AT25" s="109">
        <f t="shared" si="9"/>
        <v>1</v>
      </c>
      <c r="AU25" s="111">
        <v>0</v>
      </c>
      <c r="AV25" s="109">
        <f t="shared" si="13"/>
        <v>0</v>
      </c>
      <c r="AW25" s="111" t="s">
        <v>934</v>
      </c>
      <c r="AX25" s="109" t="s">
        <v>46</v>
      </c>
      <c r="AY25" s="111">
        <v>1</v>
      </c>
      <c r="AZ25" s="109">
        <f t="shared" si="11"/>
        <v>1</v>
      </c>
      <c r="BA25" s="110" t="s">
        <v>934</v>
      </c>
      <c r="BB25" s="109" t="s">
        <v>46</v>
      </c>
      <c r="BC25" s="110" t="s">
        <v>934</v>
      </c>
      <c r="BD25" s="109" t="s">
        <v>46</v>
      </c>
      <c r="BE25" s="110" t="s">
        <v>934</v>
      </c>
      <c r="BF25" s="109" t="s">
        <v>46</v>
      </c>
      <c r="BG25" s="110" t="s">
        <v>934</v>
      </c>
      <c r="BH25" s="209" t="s">
        <v>46</v>
      </c>
      <c r="BI25" s="136" t="s">
        <v>244</v>
      </c>
      <c r="BJ25" s="137">
        <v>6</v>
      </c>
      <c r="BK25" s="133" t="s">
        <v>67</v>
      </c>
      <c r="BL25" s="133">
        <f>(13/25)</f>
        <v>0.52</v>
      </c>
      <c r="BM25" s="138" t="s">
        <v>68</v>
      </c>
      <c r="BN25" s="139">
        <v>8</v>
      </c>
      <c r="BO25" s="123">
        <v>13</v>
      </c>
      <c r="BP25" s="123">
        <v>1</v>
      </c>
      <c r="BQ25" s="123">
        <v>1</v>
      </c>
      <c r="BR25" s="123">
        <v>1</v>
      </c>
      <c r="BS25" s="123">
        <v>0</v>
      </c>
      <c r="BT25" s="123">
        <v>1</v>
      </c>
      <c r="BU25" s="123">
        <v>0</v>
      </c>
      <c r="BV25" s="123">
        <v>0</v>
      </c>
      <c r="BW25" s="123">
        <v>0</v>
      </c>
      <c r="BX25" s="222">
        <v>0</v>
      </c>
      <c r="BY25" s="219">
        <v>7.6923076923076927E-2</v>
      </c>
      <c r="BZ25" s="116">
        <v>1</v>
      </c>
      <c r="CA25" s="11">
        <v>42321</v>
      </c>
    </row>
    <row r="26" spans="1:79" x14ac:dyDescent="0.25">
      <c r="A26" s="5">
        <v>23</v>
      </c>
      <c r="B26" s="63" t="s">
        <v>246</v>
      </c>
      <c r="C26" s="66">
        <v>1619762.475796307</v>
      </c>
      <c r="D26" s="6">
        <v>1089612</v>
      </c>
      <c r="E26" s="6">
        <v>1085639</v>
      </c>
      <c r="F26" s="6">
        <f t="shared" si="0"/>
        <v>64790.499031852276</v>
      </c>
      <c r="G26" s="147">
        <f t="shared" si="1"/>
        <v>43584.480000000003</v>
      </c>
      <c r="H26" s="154" t="s">
        <v>61</v>
      </c>
      <c r="I26" s="155" t="s">
        <v>39</v>
      </c>
      <c r="J26" s="163" t="s">
        <v>247</v>
      </c>
      <c r="K26" s="4" t="s">
        <v>248</v>
      </c>
      <c r="L26" s="31">
        <v>8911</v>
      </c>
      <c r="M26" s="34" t="s">
        <v>354</v>
      </c>
      <c r="N26" s="168">
        <v>6676</v>
      </c>
      <c r="O26" s="179" t="s">
        <v>249</v>
      </c>
      <c r="P26" s="89">
        <v>42247</v>
      </c>
      <c r="Q26" s="90">
        <v>0.66666666666666663</v>
      </c>
      <c r="R26" s="91">
        <v>164</v>
      </c>
      <c r="S26" s="92" t="s">
        <v>250</v>
      </c>
      <c r="T26" s="180">
        <v>41995</v>
      </c>
      <c r="U26" s="195">
        <v>25</v>
      </c>
      <c r="V26" s="123">
        <v>25</v>
      </c>
      <c r="W26" s="124">
        <v>52</v>
      </c>
      <c r="X26" s="123">
        <v>15</v>
      </c>
      <c r="Y26" s="125">
        <f t="shared" si="2"/>
        <v>0.6</v>
      </c>
      <c r="Z26" s="123">
        <v>10</v>
      </c>
      <c r="AA26" s="125">
        <f t="shared" si="3"/>
        <v>0.4</v>
      </c>
      <c r="AB26" s="126" t="s">
        <v>830</v>
      </c>
      <c r="AC26" s="127">
        <v>57</v>
      </c>
      <c r="AD26" s="126">
        <v>6</v>
      </c>
      <c r="AE26" s="200">
        <v>2016</v>
      </c>
      <c r="AF26" s="208">
        <v>15</v>
      </c>
      <c r="AG26" s="202">
        <v>10</v>
      </c>
      <c r="AH26" s="112">
        <f t="shared" si="14"/>
        <v>0.6</v>
      </c>
      <c r="AI26" s="112">
        <f t="shared" si="15"/>
        <v>0.4</v>
      </c>
      <c r="AJ26" s="113" t="s">
        <v>41</v>
      </c>
      <c r="AK26" s="113" t="s">
        <v>64</v>
      </c>
      <c r="AL26" s="113" t="s">
        <v>251</v>
      </c>
      <c r="AM26" s="111">
        <v>7</v>
      </c>
      <c r="AN26" s="109">
        <f t="shared" si="6"/>
        <v>0.46666666666666667</v>
      </c>
      <c r="AO26" s="111">
        <v>2</v>
      </c>
      <c r="AP26" s="109">
        <f t="shared" si="7"/>
        <v>0.66666666666666663</v>
      </c>
      <c r="AQ26" s="111" t="s">
        <v>934</v>
      </c>
      <c r="AR26" s="109" t="s">
        <v>46</v>
      </c>
      <c r="AS26" s="111">
        <v>1</v>
      </c>
      <c r="AT26" s="109">
        <f t="shared" si="9"/>
        <v>0.33333333333333331</v>
      </c>
      <c r="AU26" s="111" t="s">
        <v>934</v>
      </c>
      <c r="AV26" s="109" t="s">
        <v>46</v>
      </c>
      <c r="AW26" s="111">
        <v>0</v>
      </c>
      <c r="AX26" s="109">
        <f t="shared" si="10"/>
        <v>0</v>
      </c>
      <c r="AY26" s="111">
        <v>0</v>
      </c>
      <c r="AZ26" s="109">
        <f t="shared" si="11"/>
        <v>0</v>
      </c>
      <c r="BA26" s="111">
        <v>0</v>
      </c>
      <c r="BB26" s="109">
        <f t="shared" si="12"/>
        <v>0</v>
      </c>
      <c r="BC26" s="110" t="s">
        <v>934</v>
      </c>
      <c r="BD26" s="109" t="s">
        <v>46</v>
      </c>
      <c r="BE26" s="110" t="s">
        <v>934</v>
      </c>
      <c r="BF26" s="109" t="s">
        <v>46</v>
      </c>
      <c r="BG26" s="110">
        <v>0</v>
      </c>
      <c r="BH26" s="209">
        <f>(BG26/BX26)</f>
        <v>0</v>
      </c>
      <c r="BI26" s="136" t="s">
        <v>252</v>
      </c>
      <c r="BJ26" s="137">
        <v>6</v>
      </c>
      <c r="BK26" s="133" t="s">
        <v>44</v>
      </c>
      <c r="BL26" s="133">
        <f>(15/25)</f>
        <v>0.6</v>
      </c>
      <c r="BM26" s="138" t="s">
        <v>68</v>
      </c>
      <c r="BN26" s="139">
        <v>15</v>
      </c>
      <c r="BO26" s="123">
        <v>3</v>
      </c>
      <c r="BP26" s="123">
        <v>0</v>
      </c>
      <c r="BQ26" s="123">
        <v>3</v>
      </c>
      <c r="BR26" s="123">
        <v>0</v>
      </c>
      <c r="BS26" s="123">
        <v>1</v>
      </c>
      <c r="BT26" s="123">
        <v>1</v>
      </c>
      <c r="BU26" s="123">
        <v>1</v>
      </c>
      <c r="BV26" s="123">
        <v>0</v>
      </c>
      <c r="BW26" s="123">
        <v>0</v>
      </c>
      <c r="BX26" s="222">
        <v>1</v>
      </c>
      <c r="BY26" s="219">
        <v>7.6923076923076927E-2</v>
      </c>
      <c r="BZ26" s="116">
        <v>1</v>
      </c>
      <c r="CA26" s="11">
        <v>42493</v>
      </c>
    </row>
    <row r="27" spans="1:79" x14ac:dyDescent="0.25">
      <c r="A27" s="5">
        <v>24</v>
      </c>
      <c r="B27" s="63" t="s">
        <v>254</v>
      </c>
      <c r="C27" s="66">
        <v>2777994.7464075712</v>
      </c>
      <c r="D27" s="6">
        <v>1797949</v>
      </c>
      <c r="E27" s="6">
        <v>1771937</v>
      </c>
      <c r="F27" s="6">
        <f t="shared" si="0"/>
        <v>102888.69431139153</v>
      </c>
      <c r="G27" s="147">
        <f t="shared" si="1"/>
        <v>66590.703703703708</v>
      </c>
      <c r="H27" s="154" t="s">
        <v>168</v>
      </c>
      <c r="I27" s="155" t="s">
        <v>62</v>
      </c>
      <c r="J27" s="163" t="s">
        <v>255</v>
      </c>
      <c r="K27" s="39" t="s">
        <v>411</v>
      </c>
      <c r="L27" s="31">
        <v>6904</v>
      </c>
      <c r="M27" s="37" t="s">
        <v>355</v>
      </c>
      <c r="N27" s="170">
        <v>7368</v>
      </c>
      <c r="O27" s="182" t="s">
        <v>256</v>
      </c>
      <c r="P27" s="93">
        <v>41951</v>
      </c>
      <c r="Q27" s="94">
        <v>0.66666666666666663</v>
      </c>
      <c r="R27" s="95">
        <v>138</v>
      </c>
      <c r="S27" s="92" t="s">
        <v>257</v>
      </c>
      <c r="T27" s="183">
        <v>42264</v>
      </c>
      <c r="U27" s="195">
        <v>27</v>
      </c>
      <c r="V27" s="123">
        <v>27</v>
      </c>
      <c r="W27" s="124">
        <v>42</v>
      </c>
      <c r="X27" s="123">
        <v>15</v>
      </c>
      <c r="Y27" s="125">
        <f t="shared" si="2"/>
        <v>0.55555555555555558</v>
      </c>
      <c r="Z27" s="123">
        <v>12</v>
      </c>
      <c r="AA27" s="125">
        <f t="shared" si="3"/>
        <v>0.44444444444444442</v>
      </c>
      <c r="AB27" s="126" t="s">
        <v>830</v>
      </c>
      <c r="AC27" s="127">
        <v>48</v>
      </c>
      <c r="AD27" s="126">
        <v>12</v>
      </c>
      <c r="AE27" s="200">
        <v>2015</v>
      </c>
      <c r="AF27" s="208">
        <v>18</v>
      </c>
      <c r="AG27" s="202">
        <v>9</v>
      </c>
      <c r="AH27" s="112">
        <f t="shared" si="14"/>
        <v>0.66666666666666663</v>
      </c>
      <c r="AI27" s="112">
        <f t="shared" si="15"/>
        <v>0.33333333333333331</v>
      </c>
      <c r="AJ27" s="113" t="s">
        <v>64</v>
      </c>
      <c r="AK27" s="113" t="s">
        <v>64</v>
      </c>
      <c r="AL27" s="115" t="s">
        <v>127</v>
      </c>
      <c r="AM27" s="111">
        <v>3</v>
      </c>
      <c r="AN27" s="109">
        <f t="shared" si="6"/>
        <v>0.375</v>
      </c>
      <c r="AO27" s="111">
        <v>2</v>
      </c>
      <c r="AP27" s="109">
        <f t="shared" si="7"/>
        <v>0.2857142857142857</v>
      </c>
      <c r="AQ27" s="111">
        <v>2</v>
      </c>
      <c r="AR27" s="109">
        <f t="shared" si="8"/>
        <v>0.5</v>
      </c>
      <c r="AS27" s="111">
        <v>0</v>
      </c>
      <c r="AT27" s="109">
        <f t="shared" si="9"/>
        <v>0</v>
      </c>
      <c r="AU27" s="111">
        <v>0</v>
      </c>
      <c r="AV27" s="109">
        <f t="shared" si="13"/>
        <v>0</v>
      </c>
      <c r="AW27" s="111">
        <v>1</v>
      </c>
      <c r="AX27" s="109">
        <f t="shared" si="10"/>
        <v>1</v>
      </c>
      <c r="AY27" s="111">
        <v>1</v>
      </c>
      <c r="AZ27" s="109">
        <f t="shared" si="11"/>
        <v>0.5</v>
      </c>
      <c r="BA27" s="111">
        <v>0</v>
      </c>
      <c r="BB27" s="109">
        <f t="shared" si="12"/>
        <v>0</v>
      </c>
      <c r="BC27" s="110" t="s">
        <v>934</v>
      </c>
      <c r="BD27" s="109" t="s">
        <v>46</v>
      </c>
      <c r="BE27" s="111">
        <v>0</v>
      </c>
      <c r="BF27" s="109">
        <f>(BE27/BW27)</f>
        <v>0</v>
      </c>
      <c r="BG27" s="110" t="s">
        <v>934</v>
      </c>
      <c r="BH27" s="209" t="s">
        <v>46</v>
      </c>
      <c r="BI27" s="136" t="s">
        <v>258</v>
      </c>
      <c r="BJ27" s="137">
        <v>9</v>
      </c>
      <c r="BK27" s="123" t="s">
        <v>44</v>
      </c>
      <c r="BL27" s="133">
        <f>(8/27)</f>
        <v>0.29629629629629628</v>
      </c>
      <c r="BM27" s="138" t="s">
        <v>45</v>
      </c>
      <c r="BN27" s="139">
        <v>8</v>
      </c>
      <c r="BO27" s="123">
        <v>7</v>
      </c>
      <c r="BP27" s="123">
        <v>4</v>
      </c>
      <c r="BQ27" s="123">
        <v>2</v>
      </c>
      <c r="BR27" s="123">
        <v>1</v>
      </c>
      <c r="BS27" s="123">
        <v>1</v>
      </c>
      <c r="BT27" s="123">
        <v>2</v>
      </c>
      <c r="BU27" s="123">
        <v>1</v>
      </c>
      <c r="BV27" s="123">
        <v>0</v>
      </c>
      <c r="BW27" s="123">
        <v>1</v>
      </c>
      <c r="BX27" s="222">
        <v>0</v>
      </c>
      <c r="BY27" s="219">
        <v>0.45192307692307693</v>
      </c>
      <c r="BZ27" s="116">
        <v>0</v>
      </c>
      <c r="CA27" s="80">
        <v>42499</v>
      </c>
    </row>
    <row r="28" spans="1:79" x14ac:dyDescent="0.25">
      <c r="A28" s="5">
        <v>25</v>
      </c>
      <c r="B28" s="63" t="s">
        <v>260</v>
      </c>
      <c r="C28" s="66">
        <v>3009952.1008796077</v>
      </c>
      <c r="D28" s="6">
        <v>2073597</v>
      </c>
      <c r="E28" s="6">
        <v>2067373</v>
      </c>
      <c r="F28" s="6">
        <f t="shared" si="0"/>
        <v>75248.80252199019</v>
      </c>
      <c r="G28" s="147">
        <f t="shared" si="1"/>
        <v>51839.925000000003</v>
      </c>
      <c r="H28" s="154" t="s">
        <v>168</v>
      </c>
      <c r="I28" s="155" t="s">
        <v>39</v>
      </c>
      <c r="J28" s="163" t="s">
        <v>261</v>
      </c>
      <c r="K28" s="4" t="s">
        <v>262</v>
      </c>
      <c r="L28" s="31">
        <v>1306</v>
      </c>
      <c r="M28" s="34" t="s">
        <v>412</v>
      </c>
      <c r="N28" s="168">
        <v>2311</v>
      </c>
      <c r="O28" s="179" t="s">
        <v>263</v>
      </c>
      <c r="P28" s="89">
        <v>42156</v>
      </c>
      <c r="Q28" s="90">
        <v>0.66666666666666663</v>
      </c>
      <c r="R28" s="91">
        <v>159</v>
      </c>
      <c r="S28" s="92" t="s">
        <v>264</v>
      </c>
      <c r="T28" s="180">
        <v>41668</v>
      </c>
      <c r="U28" s="195">
        <v>40</v>
      </c>
      <c r="V28" s="123">
        <v>40</v>
      </c>
      <c r="W28" s="124">
        <v>24</v>
      </c>
      <c r="X28" s="123">
        <v>24</v>
      </c>
      <c r="Y28" s="125">
        <f t="shared" si="2"/>
        <v>0.6</v>
      </c>
      <c r="Z28" s="123">
        <v>16</v>
      </c>
      <c r="AA28" s="125">
        <f t="shared" si="3"/>
        <v>0.4</v>
      </c>
      <c r="AB28" s="126" t="s">
        <v>830</v>
      </c>
      <c r="AC28" s="127" t="s">
        <v>266</v>
      </c>
      <c r="AD28" s="126">
        <v>12</v>
      </c>
      <c r="AE28" s="200">
        <v>2016</v>
      </c>
      <c r="AF28" s="208">
        <v>27</v>
      </c>
      <c r="AG28" s="202">
        <v>13</v>
      </c>
      <c r="AH28" s="112">
        <f t="shared" si="14"/>
        <v>0.67500000000000004</v>
      </c>
      <c r="AI28" s="112">
        <f t="shared" si="15"/>
        <v>0.32500000000000001</v>
      </c>
      <c r="AJ28" s="113" t="s">
        <v>41</v>
      </c>
      <c r="AK28" s="113" t="s">
        <v>41</v>
      </c>
      <c r="AL28" s="113" t="s">
        <v>265</v>
      </c>
      <c r="AM28" s="111">
        <v>6</v>
      </c>
      <c r="AN28" s="109">
        <f t="shared" si="6"/>
        <v>0.27272727272727271</v>
      </c>
      <c r="AO28" s="111">
        <v>3</v>
      </c>
      <c r="AP28" s="109">
        <f t="shared" si="7"/>
        <v>0.33333333333333331</v>
      </c>
      <c r="AQ28" s="111">
        <v>1</v>
      </c>
      <c r="AR28" s="109">
        <f t="shared" si="8"/>
        <v>1</v>
      </c>
      <c r="AS28" s="111" t="s">
        <v>934</v>
      </c>
      <c r="AT28" s="109" t="s">
        <v>46</v>
      </c>
      <c r="AU28" s="111" t="s">
        <v>934</v>
      </c>
      <c r="AV28" s="109" t="s">
        <v>46</v>
      </c>
      <c r="AW28" s="111">
        <v>0</v>
      </c>
      <c r="AX28" s="109">
        <f t="shared" si="10"/>
        <v>0</v>
      </c>
      <c r="AY28" s="111">
        <v>1</v>
      </c>
      <c r="AZ28" s="109">
        <f t="shared" si="11"/>
        <v>1</v>
      </c>
      <c r="BA28" s="111">
        <v>0</v>
      </c>
      <c r="BB28" s="109">
        <f t="shared" si="12"/>
        <v>0</v>
      </c>
      <c r="BC28" s="110" t="s">
        <v>934</v>
      </c>
      <c r="BD28" s="109" t="s">
        <v>46</v>
      </c>
      <c r="BE28" s="111">
        <v>1</v>
      </c>
      <c r="BF28" s="109">
        <f>(BE28/BW28)</f>
        <v>0.33333333333333331</v>
      </c>
      <c r="BG28" s="111">
        <v>1</v>
      </c>
      <c r="BH28" s="209">
        <f>(BG28/BX28)</f>
        <v>0.5</v>
      </c>
      <c r="BI28" s="136" t="s">
        <v>267</v>
      </c>
      <c r="BJ28" s="137">
        <v>7</v>
      </c>
      <c r="BK28" s="123" t="s">
        <v>44</v>
      </c>
      <c r="BL28" s="133">
        <f>(22/40)</f>
        <v>0.55000000000000004</v>
      </c>
      <c r="BM28" s="138" t="s">
        <v>68</v>
      </c>
      <c r="BN28" s="139">
        <v>22</v>
      </c>
      <c r="BO28" s="123">
        <v>9</v>
      </c>
      <c r="BP28" s="123">
        <v>1</v>
      </c>
      <c r="BQ28" s="123">
        <v>0</v>
      </c>
      <c r="BR28" s="123">
        <v>0</v>
      </c>
      <c r="BS28" s="123">
        <v>1</v>
      </c>
      <c r="BT28" s="123">
        <v>1</v>
      </c>
      <c r="BU28" s="123">
        <v>1</v>
      </c>
      <c r="BV28" s="123">
        <v>0</v>
      </c>
      <c r="BW28" s="123">
        <v>3</v>
      </c>
      <c r="BX28" s="222">
        <v>2</v>
      </c>
      <c r="BY28" s="219">
        <v>0.40384615384615385</v>
      </c>
      <c r="BZ28" s="116">
        <v>1</v>
      </c>
      <c r="CA28" s="11">
        <v>42494</v>
      </c>
    </row>
    <row r="29" spans="1:79" x14ac:dyDescent="0.25">
      <c r="A29" s="5">
        <v>26</v>
      </c>
      <c r="B29" s="63" t="s">
        <v>269</v>
      </c>
      <c r="C29" s="66">
        <v>2972579.7823365964</v>
      </c>
      <c r="D29" s="6">
        <v>1883753</v>
      </c>
      <c r="E29" s="6">
        <v>1855431</v>
      </c>
      <c r="F29" s="6">
        <f t="shared" si="0"/>
        <v>90078.175222321108</v>
      </c>
      <c r="G29" s="147">
        <f t="shared" si="1"/>
        <v>57083.42424242424</v>
      </c>
      <c r="H29" s="154" t="s">
        <v>151</v>
      </c>
      <c r="I29" s="155" t="s">
        <v>62</v>
      </c>
      <c r="J29" s="163" t="s">
        <v>270</v>
      </c>
      <c r="K29" s="4" t="s">
        <v>271</v>
      </c>
      <c r="L29" s="31">
        <v>9028</v>
      </c>
      <c r="M29" s="34" t="s">
        <v>184</v>
      </c>
      <c r="N29" s="168" t="s">
        <v>46</v>
      </c>
      <c r="O29" s="182" t="s">
        <v>272</v>
      </c>
      <c r="P29" s="93">
        <v>42201</v>
      </c>
      <c r="Q29" s="94">
        <v>0.66666666666666663</v>
      </c>
      <c r="R29" s="95">
        <v>163</v>
      </c>
      <c r="S29" s="96" t="s">
        <v>273</v>
      </c>
      <c r="T29" s="183">
        <v>42387</v>
      </c>
      <c r="U29" s="195">
        <v>33</v>
      </c>
      <c r="V29" s="123">
        <v>33</v>
      </c>
      <c r="W29" s="124">
        <v>31</v>
      </c>
      <c r="X29" s="123">
        <v>21</v>
      </c>
      <c r="Y29" s="125">
        <f t="shared" si="2"/>
        <v>0.63636363636363635</v>
      </c>
      <c r="Z29" s="123">
        <v>12</v>
      </c>
      <c r="AA29" s="125">
        <f t="shared" si="3"/>
        <v>0.36363636363636365</v>
      </c>
      <c r="AB29" s="126" t="s">
        <v>830</v>
      </c>
      <c r="AC29" s="127">
        <v>30</v>
      </c>
      <c r="AD29" s="126">
        <v>12</v>
      </c>
      <c r="AE29" s="200">
        <v>2018</v>
      </c>
      <c r="AF29" s="208">
        <v>20</v>
      </c>
      <c r="AG29" s="202">
        <v>13</v>
      </c>
      <c r="AH29" s="112">
        <f t="shared" si="14"/>
        <v>0.60606060606060608</v>
      </c>
      <c r="AI29" s="112">
        <f t="shared" si="15"/>
        <v>0.39393939393939392</v>
      </c>
      <c r="AJ29" s="113" t="s">
        <v>41</v>
      </c>
      <c r="AK29" s="113" t="s">
        <v>41</v>
      </c>
      <c r="AL29" s="113" t="s">
        <v>274</v>
      </c>
      <c r="AM29" s="111">
        <v>6</v>
      </c>
      <c r="AN29" s="109">
        <f t="shared" si="6"/>
        <v>0.4</v>
      </c>
      <c r="AO29" s="111">
        <v>6</v>
      </c>
      <c r="AP29" s="109">
        <f t="shared" si="7"/>
        <v>0.46153846153846156</v>
      </c>
      <c r="AQ29" s="111">
        <v>0</v>
      </c>
      <c r="AR29" s="109">
        <f t="shared" si="8"/>
        <v>0</v>
      </c>
      <c r="AS29" s="111" t="s">
        <v>934</v>
      </c>
      <c r="AT29" s="109" t="s">
        <v>46</v>
      </c>
      <c r="AU29" s="111">
        <v>0</v>
      </c>
      <c r="AV29" s="109">
        <f t="shared" si="13"/>
        <v>0</v>
      </c>
      <c r="AW29" s="111">
        <v>0</v>
      </c>
      <c r="AX29" s="109">
        <f t="shared" si="10"/>
        <v>0</v>
      </c>
      <c r="AY29" s="111">
        <v>1</v>
      </c>
      <c r="AZ29" s="109">
        <f t="shared" si="11"/>
        <v>0.5</v>
      </c>
      <c r="BA29" s="110" t="s">
        <v>934</v>
      </c>
      <c r="BB29" s="109" t="s">
        <v>46</v>
      </c>
      <c r="BC29" s="110" t="s">
        <v>934</v>
      </c>
      <c r="BD29" s="109" t="s">
        <v>46</v>
      </c>
      <c r="BE29" s="110" t="s">
        <v>934</v>
      </c>
      <c r="BF29" s="109" t="s">
        <v>46</v>
      </c>
      <c r="BG29" s="110" t="s">
        <v>934</v>
      </c>
      <c r="BH29" s="209" t="s">
        <v>46</v>
      </c>
      <c r="BI29" s="136" t="s">
        <v>275</v>
      </c>
      <c r="BJ29" s="137">
        <v>6</v>
      </c>
      <c r="BK29" s="123" t="s">
        <v>44</v>
      </c>
      <c r="BL29" s="133">
        <f>(15/33)</f>
        <v>0.45454545454545453</v>
      </c>
      <c r="BM29" s="138" t="s">
        <v>45</v>
      </c>
      <c r="BN29" s="139">
        <v>15</v>
      </c>
      <c r="BO29" s="123">
        <v>13</v>
      </c>
      <c r="BP29" s="123">
        <v>1</v>
      </c>
      <c r="BQ29" s="123">
        <v>0</v>
      </c>
      <c r="BR29" s="123">
        <v>1</v>
      </c>
      <c r="BS29" s="123">
        <v>1</v>
      </c>
      <c r="BT29" s="123">
        <v>2</v>
      </c>
      <c r="BU29" s="123">
        <v>0</v>
      </c>
      <c r="BV29" s="123">
        <v>0</v>
      </c>
      <c r="BW29" s="123">
        <v>0</v>
      </c>
      <c r="BX29" s="222">
        <v>0</v>
      </c>
      <c r="BY29" s="219">
        <v>0.23076923076923078</v>
      </c>
      <c r="BZ29" s="116">
        <v>1</v>
      </c>
      <c r="CA29" s="11">
        <v>42488</v>
      </c>
    </row>
    <row r="30" spans="1:79" x14ac:dyDescent="0.25">
      <c r="A30" s="5">
        <v>27</v>
      </c>
      <c r="B30" s="63" t="s">
        <v>277</v>
      </c>
      <c r="C30" s="66">
        <v>2407860.4715637341</v>
      </c>
      <c r="D30" s="6">
        <v>1571541</v>
      </c>
      <c r="E30" s="6">
        <v>1546334</v>
      </c>
      <c r="F30" s="6">
        <f t="shared" si="0"/>
        <v>68796.01347324955</v>
      </c>
      <c r="G30" s="147">
        <f t="shared" si="1"/>
        <v>44901.171428571426</v>
      </c>
      <c r="H30" s="154" t="s">
        <v>38</v>
      </c>
      <c r="I30" s="155" t="s">
        <v>280</v>
      </c>
      <c r="J30" s="163" t="s">
        <v>278</v>
      </c>
      <c r="K30" s="39" t="s">
        <v>279</v>
      </c>
      <c r="L30" s="31">
        <v>9047</v>
      </c>
      <c r="M30" s="34" t="s">
        <v>356</v>
      </c>
      <c r="N30" s="168">
        <v>2167</v>
      </c>
      <c r="O30" s="179" t="s">
        <v>281</v>
      </c>
      <c r="P30" s="89">
        <v>42258</v>
      </c>
      <c r="Q30" s="90">
        <v>0.66666666666666663</v>
      </c>
      <c r="R30" s="91">
        <v>83</v>
      </c>
      <c r="S30" s="92" t="s">
        <v>282</v>
      </c>
      <c r="T30" s="180">
        <v>42342</v>
      </c>
      <c r="U30" s="195">
        <v>35</v>
      </c>
      <c r="V30" s="123">
        <v>35</v>
      </c>
      <c r="W30" s="124">
        <v>12</v>
      </c>
      <c r="X30" s="123">
        <v>21</v>
      </c>
      <c r="Y30" s="125">
        <f t="shared" si="2"/>
        <v>0.6</v>
      </c>
      <c r="Z30" s="123">
        <v>14</v>
      </c>
      <c r="AA30" s="125">
        <f t="shared" si="3"/>
        <v>0.4</v>
      </c>
      <c r="AB30" s="126" t="s">
        <v>830</v>
      </c>
      <c r="AC30" s="127">
        <v>16</v>
      </c>
      <c r="AD30" s="126">
        <v>12</v>
      </c>
      <c r="AE30" s="200">
        <v>2015</v>
      </c>
      <c r="AF30" s="208">
        <v>22</v>
      </c>
      <c r="AG30" s="202">
        <v>13</v>
      </c>
      <c r="AH30" s="112">
        <f t="shared" si="14"/>
        <v>0.62857142857142856</v>
      </c>
      <c r="AI30" s="112">
        <f t="shared" si="15"/>
        <v>0.37142857142857144</v>
      </c>
      <c r="AJ30" s="113" t="s">
        <v>41</v>
      </c>
      <c r="AK30" s="113" t="s">
        <v>41</v>
      </c>
      <c r="AL30" s="113" t="s">
        <v>283</v>
      </c>
      <c r="AM30" s="111">
        <v>4</v>
      </c>
      <c r="AN30" s="109">
        <f t="shared" si="6"/>
        <v>0.5</v>
      </c>
      <c r="AO30" s="111">
        <v>1</v>
      </c>
      <c r="AP30" s="109">
        <f t="shared" si="7"/>
        <v>0.5</v>
      </c>
      <c r="AQ30" s="111">
        <v>4</v>
      </c>
      <c r="AR30" s="109">
        <f t="shared" si="8"/>
        <v>0.30769230769230771</v>
      </c>
      <c r="AS30" s="111">
        <v>1</v>
      </c>
      <c r="AT30" s="109">
        <f t="shared" si="9"/>
        <v>0.2</v>
      </c>
      <c r="AU30" s="111">
        <v>2</v>
      </c>
      <c r="AV30" s="109">
        <f t="shared" si="13"/>
        <v>0.5</v>
      </c>
      <c r="AW30" s="111">
        <v>0</v>
      </c>
      <c r="AX30" s="109">
        <f t="shared" si="10"/>
        <v>0</v>
      </c>
      <c r="AY30" s="111" t="s">
        <v>934</v>
      </c>
      <c r="AZ30" s="109" t="s">
        <v>46</v>
      </c>
      <c r="BA30" s="111">
        <v>0</v>
      </c>
      <c r="BB30" s="109">
        <f t="shared" si="12"/>
        <v>0</v>
      </c>
      <c r="BC30" s="110" t="s">
        <v>934</v>
      </c>
      <c r="BD30" s="109" t="s">
        <v>46</v>
      </c>
      <c r="BE30" s="110" t="s">
        <v>934</v>
      </c>
      <c r="BF30" s="109" t="s">
        <v>46</v>
      </c>
      <c r="BG30" s="110">
        <v>1</v>
      </c>
      <c r="BH30" s="209">
        <f>(BG30/BX30)</f>
        <v>1</v>
      </c>
      <c r="BI30" s="136" t="s">
        <v>284</v>
      </c>
      <c r="BJ30" s="137">
        <v>7</v>
      </c>
      <c r="BK30" s="123" t="s">
        <v>200</v>
      </c>
      <c r="BL30" s="133">
        <f>(13/35)</f>
        <v>0.37142857142857144</v>
      </c>
      <c r="BM30" s="138" t="s">
        <v>45</v>
      </c>
      <c r="BN30" s="139">
        <v>8</v>
      </c>
      <c r="BO30" s="123">
        <v>2</v>
      </c>
      <c r="BP30" s="123">
        <v>13</v>
      </c>
      <c r="BQ30" s="123">
        <v>5</v>
      </c>
      <c r="BR30" s="123">
        <v>4</v>
      </c>
      <c r="BS30" s="123">
        <v>1</v>
      </c>
      <c r="BT30" s="123">
        <v>0</v>
      </c>
      <c r="BU30" s="123">
        <v>1</v>
      </c>
      <c r="BV30" s="123">
        <v>0</v>
      </c>
      <c r="BW30" s="123">
        <v>0</v>
      </c>
      <c r="BX30" s="222">
        <v>1</v>
      </c>
      <c r="BY30" s="219">
        <v>0.30769230769230771</v>
      </c>
      <c r="BZ30" s="116">
        <v>1</v>
      </c>
      <c r="CA30" s="11">
        <v>42342</v>
      </c>
    </row>
    <row r="31" spans="1:79" x14ac:dyDescent="0.25">
      <c r="A31" s="5">
        <v>28</v>
      </c>
      <c r="B31" s="63" t="s">
        <v>286</v>
      </c>
      <c r="C31" s="66">
        <v>3583294.8172854772</v>
      </c>
      <c r="D31" s="6">
        <v>2567452</v>
      </c>
      <c r="E31" s="6">
        <v>2561042</v>
      </c>
      <c r="F31" s="6">
        <f t="shared" si="0"/>
        <v>99535.967146818817</v>
      </c>
      <c r="G31" s="147">
        <f t="shared" si="1"/>
        <v>71318.111111111109</v>
      </c>
      <c r="H31" s="154" t="s">
        <v>38</v>
      </c>
      <c r="I31" s="155" t="s">
        <v>39</v>
      </c>
      <c r="J31" s="163" t="s">
        <v>287</v>
      </c>
      <c r="K31" s="4" t="s">
        <v>288</v>
      </c>
      <c r="L31" s="31">
        <v>3139</v>
      </c>
      <c r="M31" s="34" t="s">
        <v>357</v>
      </c>
      <c r="N31" s="168">
        <v>4847</v>
      </c>
      <c r="O31" s="182" t="s">
        <v>289</v>
      </c>
      <c r="P31" s="93">
        <v>42355</v>
      </c>
      <c r="Q31" s="94">
        <v>0.66666666666666663</v>
      </c>
      <c r="R31" s="95">
        <v>165</v>
      </c>
      <c r="S31" s="96" t="s">
        <v>290</v>
      </c>
      <c r="T31" s="183">
        <v>42172</v>
      </c>
      <c r="U31" s="195">
        <v>36</v>
      </c>
      <c r="V31" s="123">
        <v>36</v>
      </c>
      <c r="W31" s="124">
        <v>26</v>
      </c>
      <c r="X31" s="123">
        <v>22</v>
      </c>
      <c r="Y31" s="125">
        <f t="shared" si="2"/>
        <v>0.61111111111111116</v>
      </c>
      <c r="Z31" s="123">
        <v>14</v>
      </c>
      <c r="AA31" s="125">
        <f t="shared" si="3"/>
        <v>0.3888888888888889</v>
      </c>
      <c r="AB31" s="126" t="s">
        <v>830</v>
      </c>
      <c r="AC31" s="127">
        <v>25</v>
      </c>
      <c r="AD31" s="126">
        <v>6</v>
      </c>
      <c r="AE31" s="200">
        <v>2016</v>
      </c>
      <c r="AF31" s="208">
        <v>24</v>
      </c>
      <c r="AG31" s="202">
        <v>12</v>
      </c>
      <c r="AH31" s="112">
        <f t="shared" si="14"/>
        <v>0.66666666666666663</v>
      </c>
      <c r="AI31" s="112">
        <f t="shared" si="15"/>
        <v>0.33333333333333331</v>
      </c>
      <c r="AJ31" s="113" t="s">
        <v>41</v>
      </c>
      <c r="AK31" s="113" t="s">
        <v>41</v>
      </c>
      <c r="AL31" s="113" t="s">
        <v>291</v>
      </c>
      <c r="AM31" s="111">
        <v>7</v>
      </c>
      <c r="AN31" s="109">
        <f t="shared" si="6"/>
        <v>0.36842105263157893</v>
      </c>
      <c r="AO31" s="111">
        <v>3</v>
      </c>
      <c r="AP31" s="109">
        <f t="shared" si="7"/>
        <v>0.3</v>
      </c>
      <c r="AQ31" s="111">
        <v>0</v>
      </c>
      <c r="AR31" s="109">
        <f t="shared" si="8"/>
        <v>0</v>
      </c>
      <c r="AS31" s="111">
        <v>0</v>
      </c>
      <c r="AT31" s="109">
        <f t="shared" si="9"/>
        <v>0</v>
      </c>
      <c r="AU31" s="111" t="s">
        <v>934</v>
      </c>
      <c r="AV31" s="109" t="s">
        <v>46</v>
      </c>
      <c r="AW31" s="111" t="s">
        <v>934</v>
      </c>
      <c r="AX31" s="109" t="s">
        <v>46</v>
      </c>
      <c r="AY31" s="111">
        <v>2</v>
      </c>
      <c r="AZ31" s="109">
        <f t="shared" si="11"/>
        <v>0.66666666666666663</v>
      </c>
      <c r="BA31" s="111">
        <v>0</v>
      </c>
      <c r="BB31" s="109">
        <f t="shared" si="12"/>
        <v>0</v>
      </c>
      <c r="BC31" s="110" t="s">
        <v>934</v>
      </c>
      <c r="BD31" s="109" t="s">
        <v>46</v>
      </c>
      <c r="BE31" s="110" t="s">
        <v>934</v>
      </c>
      <c r="BF31" s="109" t="s">
        <v>46</v>
      </c>
      <c r="BG31" s="110">
        <v>0</v>
      </c>
      <c r="BH31" s="209">
        <f>(BG31/BX31)</f>
        <v>0</v>
      </c>
      <c r="BI31" s="136" t="s">
        <v>292</v>
      </c>
      <c r="BJ31" s="137">
        <v>6</v>
      </c>
      <c r="BK31" s="123" t="s">
        <v>44</v>
      </c>
      <c r="BL31" s="133">
        <f>(19/36)</f>
        <v>0.52777777777777779</v>
      </c>
      <c r="BM31" s="138" t="s">
        <v>68</v>
      </c>
      <c r="BN31" s="139">
        <v>19</v>
      </c>
      <c r="BO31" s="123">
        <v>10</v>
      </c>
      <c r="BP31" s="123">
        <v>1</v>
      </c>
      <c r="BQ31" s="123">
        <v>1</v>
      </c>
      <c r="BR31" s="123">
        <v>0</v>
      </c>
      <c r="BS31" s="123">
        <v>0</v>
      </c>
      <c r="BT31" s="123">
        <v>3</v>
      </c>
      <c r="BU31" s="123">
        <v>1</v>
      </c>
      <c r="BV31" s="123">
        <v>0</v>
      </c>
      <c r="BW31" s="123">
        <v>0</v>
      </c>
      <c r="BX31" s="222">
        <v>1</v>
      </c>
      <c r="BY31" s="219">
        <v>0.71153846153846156</v>
      </c>
      <c r="BZ31" s="116">
        <v>1</v>
      </c>
      <c r="CA31" s="11">
        <v>42487</v>
      </c>
    </row>
    <row r="32" spans="1:79" x14ac:dyDescent="0.25">
      <c r="A32" s="5">
        <v>29</v>
      </c>
      <c r="B32" s="63" t="s">
        <v>294</v>
      </c>
      <c r="C32" s="66">
        <v>1295780.5536904084</v>
      </c>
      <c r="D32" s="6">
        <v>884154</v>
      </c>
      <c r="E32" s="6">
        <v>881229</v>
      </c>
      <c r="F32" s="6">
        <f t="shared" si="0"/>
        <v>51831.222147616332</v>
      </c>
      <c r="G32" s="147">
        <f t="shared" si="1"/>
        <v>35366.160000000003</v>
      </c>
      <c r="H32" s="154" t="s">
        <v>168</v>
      </c>
      <c r="I32" s="155" t="s">
        <v>39</v>
      </c>
      <c r="J32" s="165" t="s">
        <v>295</v>
      </c>
      <c r="K32" s="28" t="s">
        <v>340</v>
      </c>
      <c r="L32" s="30" t="s">
        <v>46</v>
      </c>
      <c r="M32" s="37" t="s">
        <v>358</v>
      </c>
      <c r="N32" s="169">
        <v>76</v>
      </c>
      <c r="O32" s="182" t="s">
        <v>296</v>
      </c>
      <c r="P32" s="93">
        <v>42314</v>
      </c>
      <c r="Q32" s="94">
        <v>0.66666666666666663</v>
      </c>
      <c r="R32" s="95">
        <v>120</v>
      </c>
      <c r="S32" s="92" t="s">
        <v>297</v>
      </c>
      <c r="T32" s="183">
        <v>42305</v>
      </c>
      <c r="U32" s="195">
        <v>32</v>
      </c>
      <c r="V32" s="123">
        <v>25</v>
      </c>
      <c r="W32" s="124">
        <v>32</v>
      </c>
      <c r="X32" s="123">
        <v>15</v>
      </c>
      <c r="Y32" s="125">
        <f t="shared" si="2"/>
        <v>0.6</v>
      </c>
      <c r="Z32" s="123">
        <v>10</v>
      </c>
      <c r="AA32" s="125">
        <f t="shared" si="3"/>
        <v>0.4</v>
      </c>
      <c r="AB32" s="126" t="s">
        <v>830</v>
      </c>
      <c r="AC32" s="127">
        <v>35</v>
      </c>
      <c r="AD32" s="126">
        <v>12</v>
      </c>
      <c r="AE32" s="200">
        <v>2016</v>
      </c>
      <c r="AF32" s="208">
        <v>23</v>
      </c>
      <c r="AG32" s="202">
        <v>9</v>
      </c>
      <c r="AH32" s="112">
        <f t="shared" si="14"/>
        <v>0.71875</v>
      </c>
      <c r="AI32" s="112">
        <f t="shared" si="15"/>
        <v>0.28125</v>
      </c>
      <c r="AJ32" s="113" t="s">
        <v>64</v>
      </c>
      <c r="AK32" s="113" t="s">
        <v>41</v>
      </c>
      <c r="AL32" s="113" t="s">
        <v>298</v>
      </c>
      <c r="AM32" s="111">
        <v>4</v>
      </c>
      <c r="AN32" s="109">
        <f t="shared" si="6"/>
        <v>0.44444444444444442</v>
      </c>
      <c r="AO32" s="111">
        <v>1</v>
      </c>
      <c r="AP32" s="109">
        <f t="shared" si="7"/>
        <v>0.14285714285714285</v>
      </c>
      <c r="AQ32" s="111">
        <v>1</v>
      </c>
      <c r="AR32" s="109">
        <f t="shared" si="8"/>
        <v>0.2</v>
      </c>
      <c r="AS32" s="111">
        <v>1</v>
      </c>
      <c r="AT32" s="109">
        <f t="shared" si="9"/>
        <v>0.33333333333333331</v>
      </c>
      <c r="AU32" s="111">
        <v>0</v>
      </c>
      <c r="AV32" s="109">
        <f t="shared" si="13"/>
        <v>0</v>
      </c>
      <c r="AW32" s="111">
        <v>0</v>
      </c>
      <c r="AX32" s="109">
        <f t="shared" si="10"/>
        <v>0</v>
      </c>
      <c r="AY32" s="111">
        <v>0</v>
      </c>
      <c r="AZ32" s="109">
        <f t="shared" si="11"/>
        <v>0</v>
      </c>
      <c r="BA32" s="111">
        <v>0</v>
      </c>
      <c r="BB32" s="109">
        <f t="shared" si="12"/>
        <v>0</v>
      </c>
      <c r="BC32" s="110" t="s">
        <v>934</v>
      </c>
      <c r="BD32" s="109" t="s">
        <v>46</v>
      </c>
      <c r="BE32" s="111">
        <v>2</v>
      </c>
      <c r="BF32" s="109">
        <f>(BE32/BW32)</f>
        <v>0.66666666666666663</v>
      </c>
      <c r="BG32" s="110" t="s">
        <v>934</v>
      </c>
      <c r="BH32" s="209" t="s">
        <v>46</v>
      </c>
      <c r="BI32" s="136" t="s">
        <v>299</v>
      </c>
      <c r="BJ32" s="137">
        <v>10</v>
      </c>
      <c r="BK32" s="123" t="s">
        <v>44</v>
      </c>
      <c r="BL32" s="133">
        <f>(9/32)</f>
        <v>0.28125</v>
      </c>
      <c r="BM32" s="140" t="s">
        <v>45</v>
      </c>
      <c r="BN32" s="139">
        <v>9</v>
      </c>
      <c r="BO32" s="123">
        <v>7</v>
      </c>
      <c r="BP32" s="123">
        <v>5</v>
      </c>
      <c r="BQ32" s="123">
        <v>3</v>
      </c>
      <c r="BR32" s="123">
        <v>1</v>
      </c>
      <c r="BS32" s="123">
        <v>1</v>
      </c>
      <c r="BT32" s="123">
        <v>2</v>
      </c>
      <c r="BU32" s="123">
        <v>1</v>
      </c>
      <c r="BV32" s="123">
        <v>0</v>
      </c>
      <c r="BW32" s="123">
        <v>3</v>
      </c>
      <c r="BX32" s="222">
        <v>0</v>
      </c>
      <c r="BY32" s="219">
        <v>0.26923076923076922</v>
      </c>
      <c r="BZ32" s="116">
        <v>1</v>
      </c>
      <c r="CA32" s="11">
        <v>42494</v>
      </c>
    </row>
    <row r="33" spans="1:79" x14ac:dyDescent="0.25">
      <c r="A33" s="5">
        <v>30</v>
      </c>
      <c r="B33" s="63" t="s">
        <v>301</v>
      </c>
      <c r="C33" s="66">
        <v>8106138.4302823618</v>
      </c>
      <c r="D33" s="6">
        <v>5694403</v>
      </c>
      <c r="E33" s="6">
        <v>5682801</v>
      </c>
      <c r="F33" s="6">
        <f t="shared" si="0"/>
        <v>162122.76860564723</v>
      </c>
      <c r="G33" s="147">
        <f t="shared" si="1"/>
        <v>113888.06</v>
      </c>
      <c r="H33" s="154" t="s">
        <v>141</v>
      </c>
      <c r="I33" s="155" t="s">
        <v>39</v>
      </c>
      <c r="J33" s="163" t="s">
        <v>302</v>
      </c>
      <c r="K33" s="4" t="s">
        <v>303</v>
      </c>
      <c r="L33" s="31">
        <v>8538</v>
      </c>
      <c r="M33" s="34" t="s">
        <v>184</v>
      </c>
      <c r="N33" s="171" t="s">
        <v>46</v>
      </c>
      <c r="O33" s="182" t="s">
        <v>304</v>
      </c>
      <c r="P33" s="93">
        <v>42401</v>
      </c>
      <c r="Q33" s="94">
        <v>0.66666666666666663</v>
      </c>
      <c r="R33" s="95">
        <v>84</v>
      </c>
      <c r="S33" s="96" t="s">
        <v>305</v>
      </c>
      <c r="T33" s="183">
        <v>42401</v>
      </c>
      <c r="U33" s="195">
        <v>50</v>
      </c>
      <c r="V33" s="123">
        <v>50</v>
      </c>
      <c r="W33" s="124">
        <v>21</v>
      </c>
      <c r="X33" s="123">
        <v>30</v>
      </c>
      <c r="Y33" s="125">
        <f t="shared" si="2"/>
        <v>0.6</v>
      </c>
      <c r="Z33" s="123">
        <v>20</v>
      </c>
      <c r="AA33" s="125">
        <f t="shared" si="3"/>
        <v>0.4</v>
      </c>
      <c r="AB33" s="126" t="s">
        <v>830</v>
      </c>
      <c r="AC33" s="127">
        <v>21</v>
      </c>
      <c r="AD33" s="126">
        <v>12</v>
      </c>
      <c r="AE33" s="200">
        <v>2016</v>
      </c>
      <c r="AF33" s="208">
        <v>38</v>
      </c>
      <c r="AG33" s="202">
        <v>12</v>
      </c>
      <c r="AH33" s="112">
        <f t="shared" si="14"/>
        <v>0.76</v>
      </c>
      <c r="AI33" s="112">
        <f t="shared" si="15"/>
        <v>0.24</v>
      </c>
      <c r="AJ33" s="113" t="s">
        <v>64</v>
      </c>
      <c r="AK33" s="113" t="s">
        <v>41</v>
      </c>
      <c r="AL33" s="113" t="s">
        <v>306</v>
      </c>
      <c r="AM33" s="111">
        <v>7</v>
      </c>
      <c r="AN33" s="109">
        <f t="shared" si="6"/>
        <v>0.26923076923076922</v>
      </c>
      <c r="AO33" s="111">
        <v>2</v>
      </c>
      <c r="AP33" s="109">
        <f t="shared" si="7"/>
        <v>0.2</v>
      </c>
      <c r="AQ33" s="111">
        <v>1</v>
      </c>
      <c r="AR33" s="109">
        <f t="shared" si="8"/>
        <v>0.5</v>
      </c>
      <c r="AS33" s="111">
        <v>1</v>
      </c>
      <c r="AT33" s="109">
        <f t="shared" si="9"/>
        <v>0.16666666666666666</v>
      </c>
      <c r="AU33" s="111" t="s">
        <v>934</v>
      </c>
      <c r="AV33" s="109" t="s">
        <v>46</v>
      </c>
      <c r="AW33" s="111">
        <v>0</v>
      </c>
      <c r="AX33" s="109">
        <f t="shared" si="10"/>
        <v>0</v>
      </c>
      <c r="AY33" s="111">
        <v>1</v>
      </c>
      <c r="AZ33" s="109">
        <f t="shared" si="11"/>
        <v>0.33333333333333331</v>
      </c>
      <c r="BA33" s="111">
        <v>0</v>
      </c>
      <c r="BB33" s="109">
        <f t="shared" si="12"/>
        <v>0</v>
      </c>
      <c r="BC33" s="110" t="s">
        <v>934</v>
      </c>
      <c r="BD33" s="109" t="s">
        <v>46</v>
      </c>
      <c r="BE33" s="111">
        <v>0</v>
      </c>
      <c r="BF33" s="109">
        <f>(BE33/BW33)</f>
        <v>0</v>
      </c>
      <c r="BG33" s="110" t="s">
        <v>934</v>
      </c>
      <c r="BH33" s="209" t="s">
        <v>46</v>
      </c>
      <c r="BI33" s="136" t="s">
        <v>307</v>
      </c>
      <c r="BJ33" s="137">
        <v>8</v>
      </c>
      <c r="BK33" s="123" t="s">
        <v>44</v>
      </c>
      <c r="BL33" s="133">
        <f>(26/50)</f>
        <v>0.52</v>
      </c>
      <c r="BM33" s="138" t="s">
        <v>68</v>
      </c>
      <c r="BN33" s="139">
        <v>26</v>
      </c>
      <c r="BO33" s="123">
        <v>10</v>
      </c>
      <c r="BP33" s="123">
        <v>2</v>
      </c>
      <c r="BQ33" s="123">
        <v>6</v>
      </c>
      <c r="BR33" s="123">
        <v>0</v>
      </c>
      <c r="BS33" s="123">
        <v>1</v>
      </c>
      <c r="BT33" s="123">
        <v>3</v>
      </c>
      <c r="BU33" s="123">
        <v>1</v>
      </c>
      <c r="BV33" s="123">
        <v>0</v>
      </c>
      <c r="BW33" s="123">
        <v>1</v>
      </c>
      <c r="BX33" s="222">
        <v>0</v>
      </c>
      <c r="BY33" s="219">
        <v>0.23076923076923078</v>
      </c>
      <c r="BZ33" s="116">
        <v>0</v>
      </c>
      <c r="CA33" s="81"/>
    </row>
    <row r="34" spans="1:79" x14ac:dyDescent="0.25">
      <c r="A34" s="5">
        <v>31</v>
      </c>
      <c r="B34" s="63" t="s">
        <v>309</v>
      </c>
      <c r="C34" s="66">
        <v>2145877.5893943571</v>
      </c>
      <c r="D34" s="6">
        <v>1376692</v>
      </c>
      <c r="E34" s="6">
        <v>1354128</v>
      </c>
      <c r="F34" s="6">
        <f t="shared" si="0"/>
        <v>85835.103575774279</v>
      </c>
      <c r="G34" s="147">
        <f t="shared" si="1"/>
        <v>55067.68</v>
      </c>
      <c r="H34" s="154" t="s">
        <v>168</v>
      </c>
      <c r="I34" s="155" t="s">
        <v>62</v>
      </c>
      <c r="J34" s="163" t="s">
        <v>310</v>
      </c>
      <c r="K34" s="4" t="s">
        <v>311</v>
      </c>
      <c r="L34" s="31">
        <v>8921</v>
      </c>
      <c r="M34" s="34" t="s">
        <v>184</v>
      </c>
      <c r="N34" s="171" t="s">
        <v>46</v>
      </c>
      <c r="O34" s="182" t="s">
        <v>312</v>
      </c>
      <c r="P34" s="93">
        <v>41810</v>
      </c>
      <c r="Q34" s="94">
        <v>0.66666666666666663</v>
      </c>
      <c r="R34" s="95">
        <v>108</v>
      </c>
      <c r="S34" s="96" t="s">
        <v>313</v>
      </c>
      <c r="T34" s="183">
        <v>42055</v>
      </c>
      <c r="U34" s="195">
        <v>25</v>
      </c>
      <c r="V34" s="123">
        <v>25</v>
      </c>
      <c r="W34" s="124">
        <v>20</v>
      </c>
      <c r="X34" s="123">
        <v>15</v>
      </c>
      <c r="Y34" s="125">
        <f t="shared" si="2"/>
        <v>0.6</v>
      </c>
      <c r="Z34" s="123">
        <v>10</v>
      </c>
      <c r="AA34" s="125">
        <f t="shared" si="3"/>
        <v>0.4</v>
      </c>
      <c r="AB34" s="126" t="s">
        <v>830</v>
      </c>
      <c r="AC34" s="127">
        <v>20</v>
      </c>
      <c r="AD34" s="126">
        <v>12</v>
      </c>
      <c r="AE34" s="200">
        <v>2015</v>
      </c>
      <c r="AF34" s="208">
        <v>16</v>
      </c>
      <c r="AG34" s="202">
        <v>9</v>
      </c>
      <c r="AH34" s="112">
        <f t="shared" si="14"/>
        <v>0.64</v>
      </c>
      <c r="AI34" s="112">
        <f t="shared" si="15"/>
        <v>0.36</v>
      </c>
      <c r="AJ34" s="113" t="s">
        <v>41</v>
      </c>
      <c r="AK34" s="113" t="s">
        <v>64</v>
      </c>
      <c r="AL34" s="115" t="s">
        <v>314</v>
      </c>
      <c r="AM34" s="111">
        <v>7</v>
      </c>
      <c r="AN34" s="109">
        <f t="shared" si="6"/>
        <v>0.53846153846153844</v>
      </c>
      <c r="AO34" s="111">
        <v>1</v>
      </c>
      <c r="AP34" s="109">
        <f t="shared" si="7"/>
        <v>0.125</v>
      </c>
      <c r="AQ34" s="111">
        <v>0</v>
      </c>
      <c r="AR34" s="109">
        <f t="shared" si="8"/>
        <v>0</v>
      </c>
      <c r="AS34" s="111">
        <v>0</v>
      </c>
      <c r="AT34" s="109">
        <f t="shared" si="9"/>
        <v>0</v>
      </c>
      <c r="AU34" s="111">
        <v>1</v>
      </c>
      <c r="AV34" s="109">
        <f t="shared" si="13"/>
        <v>1</v>
      </c>
      <c r="AW34" s="111" t="s">
        <v>934</v>
      </c>
      <c r="AX34" s="109" t="s">
        <v>46</v>
      </c>
      <c r="AY34" s="111">
        <v>0</v>
      </c>
      <c r="AZ34" s="109">
        <f t="shared" si="11"/>
        <v>0</v>
      </c>
      <c r="BA34" s="110" t="s">
        <v>934</v>
      </c>
      <c r="BB34" s="109" t="s">
        <v>46</v>
      </c>
      <c r="BC34" s="110" t="s">
        <v>934</v>
      </c>
      <c r="BD34" s="109" t="s">
        <v>46</v>
      </c>
      <c r="BE34" s="110" t="s">
        <v>934</v>
      </c>
      <c r="BF34" s="109" t="s">
        <v>46</v>
      </c>
      <c r="BG34" s="110" t="s">
        <v>934</v>
      </c>
      <c r="BH34" s="209" t="s">
        <v>46</v>
      </c>
      <c r="BI34" s="136" t="s">
        <v>315</v>
      </c>
      <c r="BJ34" s="137">
        <v>6</v>
      </c>
      <c r="BK34" s="123" t="s">
        <v>44</v>
      </c>
      <c r="BL34" s="133">
        <f>(13/25)</f>
        <v>0.52</v>
      </c>
      <c r="BM34" s="138" t="s">
        <v>68</v>
      </c>
      <c r="BN34" s="139">
        <v>13</v>
      </c>
      <c r="BO34" s="123">
        <v>8</v>
      </c>
      <c r="BP34" s="123">
        <v>1</v>
      </c>
      <c r="BQ34" s="123">
        <v>1</v>
      </c>
      <c r="BR34" s="123">
        <v>1</v>
      </c>
      <c r="BS34" s="123">
        <v>0</v>
      </c>
      <c r="BT34" s="123">
        <v>1</v>
      </c>
      <c r="BU34" s="123">
        <v>0</v>
      </c>
      <c r="BV34" s="123">
        <v>0</v>
      </c>
      <c r="BW34" s="123">
        <v>0</v>
      </c>
      <c r="BX34" s="222">
        <v>0</v>
      </c>
      <c r="BY34" s="219">
        <v>0.19230769230769232</v>
      </c>
      <c r="BZ34" s="116">
        <v>1</v>
      </c>
      <c r="CA34" s="11">
        <v>42492</v>
      </c>
    </row>
    <row r="35" spans="1:79" ht="15.75" thickBot="1" x14ac:dyDescent="0.3">
      <c r="A35" s="7">
        <v>32</v>
      </c>
      <c r="B35" s="64" t="s">
        <v>318</v>
      </c>
      <c r="C35" s="67">
        <v>1588417.5828692089</v>
      </c>
      <c r="D35" s="9">
        <v>1138699</v>
      </c>
      <c r="E35" s="9">
        <v>1133267</v>
      </c>
      <c r="F35" s="9">
        <f t="shared" si="0"/>
        <v>52947.252762306962</v>
      </c>
      <c r="G35" s="148">
        <f t="shared" si="1"/>
        <v>37956.633333333331</v>
      </c>
      <c r="H35" s="156" t="s">
        <v>168</v>
      </c>
      <c r="I35" s="157" t="s">
        <v>39</v>
      </c>
      <c r="J35" s="172" t="s">
        <v>319</v>
      </c>
      <c r="K35" s="173" t="s">
        <v>320</v>
      </c>
      <c r="L35" s="174">
        <v>3452</v>
      </c>
      <c r="M35" s="175" t="s">
        <v>359</v>
      </c>
      <c r="N35" s="176">
        <v>2631</v>
      </c>
      <c r="O35" s="186" t="s">
        <v>321</v>
      </c>
      <c r="P35" s="187">
        <v>42147</v>
      </c>
      <c r="Q35" s="188">
        <v>0.66666666666666663</v>
      </c>
      <c r="R35" s="189" t="s">
        <v>325</v>
      </c>
      <c r="S35" s="190" t="s">
        <v>322</v>
      </c>
      <c r="T35" s="191">
        <v>42144</v>
      </c>
      <c r="U35" s="196">
        <v>30</v>
      </c>
      <c r="V35" s="128">
        <v>30</v>
      </c>
      <c r="W35" s="129">
        <v>51</v>
      </c>
      <c r="X35" s="128">
        <v>18</v>
      </c>
      <c r="Y35" s="130">
        <f t="shared" si="2"/>
        <v>0.6</v>
      </c>
      <c r="Z35" s="128">
        <v>12</v>
      </c>
      <c r="AA35" s="130">
        <f t="shared" si="3"/>
        <v>0.4</v>
      </c>
      <c r="AB35" s="197" t="s">
        <v>830</v>
      </c>
      <c r="AC35" s="198">
        <v>51</v>
      </c>
      <c r="AD35" s="197">
        <v>6</v>
      </c>
      <c r="AE35" s="201">
        <v>2016</v>
      </c>
      <c r="AF35" s="210">
        <v>19</v>
      </c>
      <c r="AG35" s="211">
        <v>11</v>
      </c>
      <c r="AH35" s="212">
        <f t="shared" si="14"/>
        <v>0.6333333333333333</v>
      </c>
      <c r="AI35" s="212">
        <f t="shared" si="15"/>
        <v>0.36666666666666664</v>
      </c>
      <c r="AJ35" s="213" t="s">
        <v>41</v>
      </c>
      <c r="AK35" s="213" t="s">
        <v>41</v>
      </c>
      <c r="AL35" s="213" t="s">
        <v>323</v>
      </c>
      <c r="AM35" s="214">
        <v>6</v>
      </c>
      <c r="AN35" s="215">
        <f t="shared" si="6"/>
        <v>0.46153846153846156</v>
      </c>
      <c r="AO35" s="214">
        <v>1</v>
      </c>
      <c r="AP35" s="215">
        <f t="shared" si="7"/>
        <v>0.33333333333333331</v>
      </c>
      <c r="AQ35" s="214">
        <v>1</v>
      </c>
      <c r="AR35" s="215">
        <f t="shared" si="8"/>
        <v>0.2</v>
      </c>
      <c r="AS35" s="214">
        <v>1</v>
      </c>
      <c r="AT35" s="215">
        <f t="shared" si="9"/>
        <v>0.5</v>
      </c>
      <c r="AU35" s="214" t="s">
        <v>934</v>
      </c>
      <c r="AV35" s="215" t="s">
        <v>46</v>
      </c>
      <c r="AW35" s="214">
        <v>1</v>
      </c>
      <c r="AX35" s="215">
        <f t="shared" si="10"/>
        <v>0.5</v>
      </c>
      <c r="AY35" s="214">
        <v>1</v>
      </c>
      <c r="AZ35" s="215">
        <f t="shared" si="11"/>
        <v>0.5</v>
      </c>
      <c r="BA35" s="214">
        <v>0</v>
      </c>
      <c r="BB35" s="215">
        <f t="shared" si="12"/>
        <v>0</v>
      </c>
      <c r="BC35" s="216" t="s">
        <v>934</v>
      </c>
      <c r="BD35" s="215" t="s">
        <v>46</v>
      </c>
      <c r="BE35" s="216" t="s">
        <v>934</v>
      </c>
      <c r="BF35" s="215" t="s">
        <v>46</v>
      </c>
      <c r="BG35" s="216" t="s">
        <v>934</v>
      </c>
      <c r="BH35" s="217" t="s">
        <v>46</v>
      </c>
      <c r="BI35" s="141" t="s">
        <v>324</v>
      </c>
      <c r="BJ35" s="142">
        <v>7</v>
      </c>
      <c r="BK35" s="128" t="s">
        <v>44</v>
      </c>
      <c r="BL35" s="223">
        <f>(13/30)</f>
        <v>0.43333333333333335</v>
      </c>
      <c r="BM35" s="143" t="s">
        <v>45</v>
      </c>
      <c r="BN35" s="144">
        <v>13</v>
      </c>
      <c r="BO35" s="128">
        <v>3</v>
      </c>
      <c r="BP35" s="128">
        <v>5</v>
      </c>
      <c r="BQ35" s="128">
        <v>2</v>
      </c>
      <c r="BR35" s="128">
        <v>0</v>
      </c>
      <c r="BS35" s="128">
        <v>2</v>
      </c>
      <c r="BT35" s="128">
        <v>2</v>
      </c>
      <c r="BU35" s="128">
        <v>3</v>
      </c>
      <c r="BV35" s="128">
        <v>0</v>
      </c>
      <c r="BW35" s="128">
        <v>0</v>
      </c>
      <c r="BX35" s="224">
        <v>0</v>
      </c>
      <c r="BY35" s="220">
        <v>0.38461538461538464</v>
      </c>
      <c r="BZ35" s="117">
        <v>0</v>
      </c>
      <c r="CA35" s="81"/>
    </row>
    <row r="36" spans="1:79" x14ac:dyDescent="0.25">
      <c r="B36" t="s">
        <v>836</v>
      </c>
      <c r="C36" s="18">
        <f>SUM(C4:C35)</f>
        <v>122273473.32093552</v>
      </c>
      <c r="D36" s="18">
        <f>SUM(D4:D35)</f>
        <v>83176101</v>
      </c>
      <c r="E36" s="18">
        <f>SUM(E4:E35)</f>
        <v>82337251</v>
      </c>
      <c r="F36" s="18">
        <f>SUM(F4:F35)</f>
        <v>3151980.2458401178</v>
      </c>
      <c r="G36" s="18">
        <f>SUM(G4:G35)</f>
        <v>2136847.6463542767</v>
      </c>
      <c r="K36" s="11"/>
      <c r="L36" s="77">
        <f>SUM(L4:L35)</f>
        <v>178702</v>
      </c>
      <c r="M36" s="78"/>
      <c r="N36" s="77">
        <f>SUM(N4:N35)</f>
        <v>88904</v>
      </c>
      <c r="U36" s="77">
        <f>SUM(U4:U35)</f>
        <v>1135</v>
      </c>
      <c r="V36" s="77">
        <f>SUM(V4:V35)</f>
        <v>1125</v>
      </c>
      <c r="W36" s="41"/>
      <c r="X36" s="77">
        <f>SUM(X4:X35)</f>
        <v>686</v>
      </c>
      <c r="Y36" s="334">
        <f>SUM(Y4:Y35)/32</f>
        <v>0.61346106843256909</v>
      </c>
      <c r="Z36" s="77">
        <f>SUM(Z4:Z35)</f>
        <v>439</v>
      </c>
      <c r="AA36" s="334">
        <f>SUM(AA4:AA35)/32</f>
        <v>0.38653893156743119</v>
      </c>
      <c r="AB36" s="51">
        <f>COUNTIF(AB4:AB35,"sí")</f>
        <v>31</v>
      </c>
      <c r="AC36" s="15"/>
      <c r="AD36" s="341">
        <f>SUM(AD4:AD35)/32</f>
        <v>10.125</v>
      </c>
      <c r="AE36" s="341"/>
      <c r="AF36" s="77">
        <f>SUM(AF4:AF35)</f>
        <v>704</v>
      </c>
      <c r="AG36" s="77">
        <f>SUM(AG4:AG35)</f>
        <v>431</v>
      </c>
      <c r="AH36" s="334">
        <f>SUM(AH4:AH35)/32</f>
        <v>0.62150793085262457</v>
      </c>
      <c r="AI36" s="326">
        <f>SUM(AI4:AI35)/32</f>
        <v>0.37849206914737565</v>
      </c>
      <c r="AJ36" s="51">
        <f>COUNTIF(AJ4:AJ35,"M")</f>
        <v>26</v>
      </c>
      <c r="AK36" s="51">
        <f>COUNTIF(AK4:AK35,"M")</f>
        <v>24</v>
      </c>
      <c r="AL36" s="52"/>
      <c r="AM36" s="52"/>
      <c r="AN36" s="58"/>
      <c r="AO36" s="58"/>
      <c r="AP36" s="58"/>
      <c r="AQ36" s="58"/>
      <c r="AR36" s="58"/>
      <c r="AS36" s="58"/>
      <c r="AT36" s="58"/>
      <c r="AU36" s="58"/>
      <c r="AV36" s="58"/>
      <c r="AW36" s="58"/>
      <c r="AX36" s="58"/>
      <c r="AY36" s="58"/>
      <c r="AZ36" s="58"/>
      <c r="BA36" s="58"/>
      <c r="BB36" s="58"/>
      <c r="BC36" s="58"/>
      <c r="BD36" s="58"/>
      <c r="BE36" s="58"/>
      <c r="BF36" s="58"/>
      <c r="BG36" s="58"/>
      <c r="BH36" s="58"/>
      <c r="BN36" s="18">
        <f t="shared" ref="BN36:BX36" si="16">SUM(BN4:BN35)</f>
        <v>436</v>
      </c>
      <c r="BO36" s="18">
        <f t="shared" si="16"/>
        <v>256</v>
      </c>
      <c r="BP36" s="18">
        <f t="shared" si="16"/>
        <v>134</v>
      </c>
      <c r="BQ36" s="18">
        <f t="shared" si="16"/>
        <v>85</v>
      </c>
      <c r="BR36" s="18">
        <f t="shared" si="16"/>
        <v>50</v>
      </c>
      <c r="BS36" s="18">
        <f>SUM(BS4:BS35)</f>
        <v>46</v>
      </c>
      <c r="BT36" s="18">
        <f t="shared" si="16"/>
        <v>45</v>
      </c>
      <c r="BU36" s="18">
        <f t="shared" si="16"/>
        <v>32</v>
      </c>
      <c r="BV36" s="18">
        <f t="shared" si="16"/>
        <v>7</v>
      </c>
      <c r="BW36" s="18">
        <f t="shared" si="16"/>
        <v>35</v>
      </c>
      <c r="BX36" s="18">
        <f t="shared" si="16"/>
        <v>9</v>
      </c>
    </row>
    <row r="37" spans="1:79" x14ac:dyDescent="0.25">
      <c r="B37" t="s">
        <v>837</v>
      </c>
      <c r="C37" s="18">
        <f>(C36/32)</f>
        <v>3821046.0412792349</v>
      </c>
      <c r="D37" s="18">
        <f>(D36/32)</f>
        <v>2599253.15625</v>
      </c>
      <c r="E37" s="18">
        <f>(E36/32)</f>
        <v>2573039.09375</v>
      </c>
      <c r="F37" s="18">
        <f>(F36/32)</f>
        <v>98499.382682503681</v>
      </c>
      <c r="G37" s="18">
        <f>(G36/32)</f>
        <v>66776.488948571146</v>
      </c>
      <c r="K37" s="11"/>
      <c r="L37" s="77">
        <f>(L36/23)</f>
        <v>7769.652173913043</v>
      </c>
      <c r="M37" s="78"/>
      <c r="N37" s="77">
        <f>(N36/20)</f>
        <v>4445.2</v>
      </c>
      <c r="U37" s="77">
        <f>(U36/32)</f>
        <v>35.46875</v>
      </c>
      <c r="V37" s="77">
        <f>(V36/32)</f>
        <v>35.15625</v>
      </c>
      <c r="W37" s="41"/>
      <c r="X37" s="77">
        <f>(X36/32)</f>
        <v>21.4375</v>
      </c>
      <c r="Y37" s="334"/>
      <c r="Z37" s="77">
        <f>(Z36/32)</f>
        <v>13.71875</v>
      </c>
      <c r="AA37" s="334"/>
      <c r="AB37" s="48"/>
      <c r="AC37" s="49"/>
      <c r="AD37" s="342"/>
      <c r="AE37" s="342"/>
      <c r="AF37" s="77">
        <f>(AF36/32)</f>
        <v>22</v>
      </c>
      <c r="AG37" s="77">
        <f>(AG36/32)</f>
        <v>13.46875</v>
      </c>
      <c r="AH37" s="334"/>
      <c r="AI37" s="326"/>
      <c r="AJ37" s="51">
        <f>COUNTIF(AJ5:AJ36,"F")</f>
        <v>6</v>
      </c>
      <c r="AK37" s="51">
        <f>COUNTIF(AK5:AK36,"F")</f>
        <v>8</v>
      </c>
      <c r="AL37" s="52"/>
      <c r="AM37" s="52"/>
      <c r="AN37" s="58">
        <f>(176/436)</f>
        <v>0.40366972477064222</v>
      </c>
      <c r="AO37" s="58"/>
      <c r="AP37" s="58">
        <f>(97/256)</f>
        <v>0.37890625</v>
      </c>
      <c r="AQ37" s="58"/>
      <c r="AR37" s="58">
        <f>(50/134)</f>
        <v>0.37313432835820898</v>
      </c>
      <c r="AS37" s="58"/>
      <c r="AT37" s="58">
        <f>(29/85)</f>
        <v>0.3411764705882353</v>
      </c>
      <c r="AU37" s="58"/>
      <c r="AV37" s="58">
        <f>(23/50)</f>
        <v>0.46</v>
      </c>
      <c r="AW37" s="58"/>
      <c r="AX37" s="58"/>
      <c r="AY37" s="58">
        <f>(17/45)</f>
        <v>0.37777777777777777</v>
      </c>
      <c r="AZ37" s="58">
        <f>(15/46)</f>
        <v>0.32608695652173914</v>
      </c>
      <c r="BA37" s="58"/>
      <c r="BB37" s="58">
        <f>(5/32)</f>
        <v>0.15625</v>
      </c>
      <c r="BC37" s="58"/>
      <c r="BD37" s="58">
        <f>(2/7)</f>
        <v>0.2857142857142857</v>
      </c>
      <c r="BE37" s="58"/>
      <c r="BF37" s="58"/>
      <c r="BG37" s="58"/>
      <c r="BH37" s="58">
        <f>(14/35)</f>
        <v>0.4</v>
      </c>
      <c r="BJ37" s="19">
        <f>SUM(BJ4:BJ35)/32</f>
        <v>7.21875</v>
      </c>
      <c r="BM37" s="18"/>
      <c r="BN37" s="46">
        <f t="shared" ref="BN37:BX37" si="17">(BN36/1135)</f>
        <v>0.38414096916299562</v>
      </c>
      <c r="BO37" s="46">
        <f t="shared" si="17"/>
        <v>0.22555066079295155</v>
      </c>
      <c r="BP37" s="46">
        <f t="shared" si="17"/>
        <v>0.11806167400881057</v>
      </c>
      <c r="BQ37" s="46">
        <f t="shared" si="17"/>
        <v>7.4889867841409691E-2</v>
      </c>
      <c r="BR37" s="46">
        <f t="shared" si="17"/>
        <v>4.405286343612335E-2</v>
      </c>
      <c r="BS37" s="46">
        <f>(BS36/1135)</f>
        <v>4.0528634361233482E-2</v>
      </c>
      <c r="BT37" s="46">
        <f t="shared" si="17"/>
        <v>3.9647577092511016E-2</v>
      </c>
      <c r="BU37" s="46">
        <f t="shared" si="17"/>
        <v>2.8193832599118944E-2</v>
      </c>
      <c r="BV37" s="46">
        <f t="shared" si="17"/>
        <v>6.1674008810572688E-3</v>
      </c>
      <c r="BW37" s="46">
        <f t="shared" si="17"/>
        <v>3.0837004405286344E-2</v>
      </c>
      <c r="BX37" s="46">
        <f t="shared" si="17"/>
        <v>7.9295154185022032E-3</v>
      </c>
      <c r="BY37" s="59">
        <f>SUM(BY4:BY35)/32</f>
        <v>0.30799278846153844</v>
      </c>
    </row>
    <row r="38" spans="1:79" x14ac:dyDescent="0.25">
      <c r="B38" s="10"/>
      <c r="C38" s="18"/>
      <c r="D38" s="18"/>
      <c r="E38" s="18"/>
      <c r="F38" s="18"/>
      <c r="G38" s="18"/>
      <c r="K38" s="11"/>
      <c r="L38" s="18"/>
      <c r="M38" s="35"/>
      <c r="N38" s="18"/>
      <c r="V38" s="18"/>
      <c r="W38" s="18"/>
      <c r="X38" s="18"/>
      <c r="Y38" s="13"/>
      <c r="Z38" s="18"/>
      <c r="AA38" s="13"/>
      <c r="AB38" s="48"/>
      <c r="AC38" s="49"/>
      <c r="AD38" s="49"/>
      <c r="AE38" s="18"/>
      <c r="AF38" s="18"/>
      <c r="AG38" s="18"/>
      <c r="AH38" s="13"/>
      <c r="AI38" s="13"/>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N38" s="46"/>
      <c r="BO38" s="46"/>
      <c r="BP38" s="46"/>
      <c r="BQ38" s="46"/>
      <c r="BR38" s="46"/>
      <c r="BS38" s="46"/>
      <c r="BT38" s="46"/>
      <c r="BU38" s="46"/>
      <c r="BV38" s="46"/>
      <c r="BW38" s="46"/>
      <c r="BX38" s="46"/>
    </row>
    <row r="39" spans="1:79" x14ac:dyDescent="0.25">
      <c r="B39" s="10"/>
      <c r="C39" s="18"/>
      <c r="D39" s="18"/>
      <c r="E39" s="18"/>
      <c r="F39" s="18"/>
      <c r="G39" s="18"/>
      <c r="K39" s="11"/>
      <c r="L39" s="18"/>
      <c r="M39" s="35"/>
      <c r="N39" s="18"/>
      <c r="V39" s="18"/>
      <c r="W39" s="18"/>
      <c r="X39" s="18"/>
      <c r="Y39" s="13"/>
      <c r="Z39" s="18"/>
      <c r="AA39" s="13"/>
      <c r="AB39" s="48"/>
      <c r="AC39" s="49"/>
      <c r="AD39" s="49"/>
      <c r="AE39" s="18"/>
      <c r="AF39" s="18"/>
      <c r="AG39" s="18"/>
      <c r="AH39" s="13"/>
      <c r="AI39" s="13"/>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N39" s="46"/>
      <c r="BO39" s="46"/>
      <c r="BP39" s="46"/>
      <c r="BQ39" s="46"/>
      <c r="BR39" s="46"/>
      <c r="BS39" s="46"/>
      <c r="BT39" s="46"/>
      <c r="BU39" s="46"/>
      <c r="BV39" s="46"/>
      <c r="BW39" s="46"/>
      <c r="BX39" s="46"/>
    </row>
    <row r="40" spans="1:79" ht="15.75" customHeight="1" x14ac:dyDescent="0.25">
      <c r="A40" s="354" t="s">
        <v>835</v>
      </c>
      <c r="B40" s="354"/>
      <c r="C40" s="357" t="s">
        <v>970</v>
      </c>
      <c r="D40" s="358"/>
      <c r="E40" s="358"/>
      <c r="F40" s="358"/>
      <c r="G40" s="358"/>
      <c r="J40" s="333" t="s">
        <v>971</v>
      </c>
      <c r="K40" s="343"/>
      <c r="L40" s="343"/>
      <c r="M40" s="343"/>
      <c r="N40" s="343"/>
      <c r="O40" s="343" t="s">
        <v>881</v>
      </c>
      <c r="P40" s="343"/>
      <c r="Q40" s="343"/>
      <c r="R40" s="343"/>
      <c r="S40" s="343"/>
      <c r="T40" s="343"/>
      <c r="U40" s="333" t="s">
        <v>985</v>
      </c>
      <c r="V40" s="333"/>
      <c r="W40" s="333"/>
      <c r="X40" s="333"/>
      <c r="Y40" s="333"/>
      <c r="Z40" s="333"/>
      <c r="AA40" s="333"/>
      <c r="AB40" s="333" t="s">
        <v>1029</v>
      </c>
      <c r="AC40" s="333"/>
      <c r="AD40" s="333"/>
      <c r="AE40" s="333"/>
      <c r="AF40" s="333" t="s">
        <v>883</v>
      </c>
      <c r="AG40" s="333"/>
      <c r="AH40" s="333"/>
      <c r="AI40" s="333"/>
      <c r="AJ40" s="327" t="s">
        <v>882</v>
      </c>
      <c r="AK40" s="328"/>
      <c r="AM40" s="333" t="s">
        <v>973</v>
      </c>
      <c r="AN40" s="333"/>
      <c r="AO40" s="333"/>
      <c r="AP40" s="333"/>
      <c r="AQ40" s="333"/>
      <c r="AR40" s="333"/>
      <c r="AS40" s="333"/>
      <c r="AT40" s="333"/>
      <c r="AU40" s="333"/>
      <c r="AV40" s="333"/>
      <c r="AW40" s="333"/>
      <c r="AX40" s="333"/>
      <c r="AY40" s="333"/>
      <c r="AZ40" s="333"/>
      <c r="BA40" s="333"/>
      <c r="BB40" s="333"/>
      <c r="BC40" s="333"/>
      <c r="BD40" s="333"/>
      <c r="BE40" s="333"/>
      <c r="BF40" s="333"/>
      <c r="BG40" s="333"/>
      <c r="BH40" s="333"/>
      <c r="BI40" s="333" t="s">
        <v>974</v>
      </c>
      <c r="BJ40" s="333"/>
      <c r="BK40" s="333" t="s">
        <v>975</v>
      </c>
      <c r="BL40" s="333"/>
      <c r="BM40" s="333" t="s">
        <v>977</v>
      </c>
      <c r="BN40" s="353" t="s">
        <v>986</v>
      </c>
      <c r="BO40" s="353"/>
      <c r="BP40" s="353"/>
      <c r="BQ40" s="353"/>
      <c r="BR40" s="353"/>
      <c r="BS40" s="353"/>
      <c r="BT40" s="353"/>
      <c r="BU40" s="353"/>
      <c r="BV40" s="353"/>
      <c r="BW40" s="355" t="s">
        <v>978</v>
      </c>
      <c r="BX40" s="353" t="s">
        <v>913</v>
      </c>
      <c r="BY40" s="333" t="s">
        <v>979</v>
      </c>
      <c r="BZ40" s="333" t="s">
        <v>1027</v>
      </c>
    </row>
    <row r="41" spans="1:79" x14ac:dyDescent="0.25">
      <c r="A41" s="354"/>
      <c r="B41" s="354"/>
      <c r="C41" s="358"/>
      <c r="D41" s="358"/>
      <c r="E41" s="358"/>
      <c r="F41" s="358"/>
      <c r="G41" s="358"/>
      <c r="J41" s="343"/>
      <c r="K41" s="343"/>
      <c r="L41" s="343"/>
      <c r="M41" s="343"/>
      <c r="N41" s="343"/>
      <c r="O41" s="343"/>
      <c r="P41" s="343"/>
      <c r="Q41" s="343"/>
      <c r="R41" s="343"/>
      <c r="S41" s="343"/>
      <c r="T41" s="343"/>
      <c r="U41" s="333"/>
      <c r="V41" s="333"/>
      <c r="W41" s="333"/>
      <c r="X41" s="333"/>
      <c r="Y41" s="333"/>
      <c r="Z41" s="333"/>
      <c r="AA41" s="333"/>
      <c r="AB41" s="333"/>
      <c r="AC41" s="333"/>
      <c r="AD41" s="333"/>
      <c r="AE41" s="333"/>
      <c r="AF41" s="333"/>
      <c r="AG41" s="333"/>
      <c r="AH41" s="333"/>
      <c r="AI41" s="333"/>
      <c r="AJ41" s="328"/>
      <c r="AK41" s="328"/>
      <c r="AL41" s="14"/>
      <c r="AM41" s="333"/>
      <c r="AN41" s="333"/>
      <c r="AO41" s="333"/>
      <c r="AP41" s="333"/>
      <c r="AQ41" s="333"/>
      <c r="AR41" s="333"/>
      <c r="AS41" s="333"/>
      <c r="AT41" s="333"/>
      <c r="AU41" s="333"/>
      <c r="AV41" s="333"/>
      <c r="AW41" s="333"/>
      <c r="AX41" s="333"/>
      <c r="AY41" s="333"/>
      <c r="AZ41" s="333"/>
      <c r="BA41" s="333"/>
      <c r="BB41" s="333"/>
      <c r="BC41" s="333"/>
      <c r="BD41" s="333"/>
      <c r="BE41" s="333"/>
      <c r="BF41" s="333"/>
      <c r="BG41" s="333"/>
      <c r="BH41" s="333"/>
      <c r="BI41" s="333"/>
      <c r="BJ41" s="333"/>
      <c r="BK41" s="333"/>
      <c r="BL41" s="333"/>
      <c r="BM41" s="343"/>
      <c r="BN41" s="353"/>
      <c r="BO41" s="353"/>
      <c r="BP41" s="353"/>
      <c r="BQ41" s="353"/>
      <c r="BR41" s="353"/>
      <c r="BS41" s="353"/>
      <c r="BT41" s="353"/>
      <c r="BU41" s="353"/>
      <c r="BV41" s="353"/>
      <c r="BW41" s="355"/>
      <c r="BX41" s="353"/>
      <c r="BY41" s="333"/>
      <c r="BZ41" s="333"/>
    </row>
    <row r="42" spans="1:79" ht="49.5" customHeight="1" x14ac:dyDescent="0.25">
      <c r="A42" s="354"/>
      <c r="B42" s="354"/>
      <c r="C42" s="358"/>
      <c r="D42" s="358"/>
      <c r="E42" s="358"/>
      <c r="F42" s="358"/>
      <c r="G42" s="358"/>
      <c r="J42" s="343"/>
      <c r="K42" s="343"/>
      <c r="L42" s="343"/>
      <c r="M42" s="343"/>
      <c r="N42" s="343"/>
      <c r="O42" s="343"/>
      <c r="P42" s="343"/>
      <c r="Q42" s="343"/>
      <c r="R42" s="343"/>
      <c r="S42" s="343"/>
      <c r="T42" s="343"/>
      <c r="U42" s="333"/>
      <c r="V42" s="333"/>
      <c r="W42" s="333"/>
      <c r="X42" s="333"/>
      <c r="Y42" s="333"/>
      <c r="Z42" s="333"/>
      <c r="AA42" s="333"/>
      <c r="AB42" s="333"/>
      <c r="AC42" s="333"/>
      <c r="AD42" s="333"/>
      <c r="AE42" s="333"/>
      <c r="AF42" s="333"/>
      <c r="AG42" s="333"/>
      <c r="AH42" s="333"/>
      <c r="AI42" s="333"/>
      <c r="AJ42" s="328"/>
      <c r="AK42" s="328"/>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43"/>
      <c r="BN42" s="353"/>
      <c r="BO42" s="353"/>
      <c r="BP42" s="353"/>
      <c r="BQ42" s="353"/>
      <c r="BR42" s="353"/>
      <c r="BS42" s="353"/>
      <c r="BT42" s="353"/>
      <c r="BU42" s="353"/>
      <c r="BV42" s="353"/>
      <c r="BW42" s="355"/>
      <c r="BX42" s="353"/>
      <c r="BY42" s="333"/>
      <c r="BZ42" s="333"/>
    </row>
    <row r="43" spans="1:79" ht="35.25" customHeight="1" x14ac:dyDescent="0.25">
      <c r="A43" s="354"/>
      <c r="B43" s="354"/>
      <c r="C43" s="358"/>
      <c r="D43" s="358"/>
      <c r="E43" s="358"/>
      <c r="F43" s="358"/>
      <c r="G43" s="358"/>
      <c r="J43" s="343"/>
      <c r="K43" s="343"/>
      <c r="L43" s="343"/>
      <c r="M43" s="343"/>
      <c r="N43" s="343"/>
      <c r="O43" s="343"/>
      <c r="P43" s="343"/>
      <c r="Q43" s="343"/>
      <c r="R43" s="343"/>
      <c r="S43" s="343"/>
      <c r="T43" s="343"/>
      <c r="U43" s="333"/>
      <c r="V43" s="333"/>
      <c r="W43" s="333"/>
      <c r="X43" s="333"/>
      <c r="Y43" s="333"/>
      <c r="Z43" s="333"/>
      <c r="AA43" s="333"/>
      <c r="AB43" s="333"/>
      <c r="AC43" s="333"/>
      <c r="AD43" s="333"/>
      <c r="AE43" s="333"/>
      <c r="AF43" s="333"/>
      <c r="AG43" s="333"/>
      <c r="AH43" s="333"/>
      <c r="AI43" s="333"/>
      <c r="AJ43" s="328"/>
      <c r="AK43" s="328"/>
      <c r="AM43" s="333"/>
      <c r="AN43" s="333"/>
      <c r="AO43" s="333"/>
      <c r="AP43" s="333"/>
      <c r="AQ43" s="333"/>
      <c r="AR43" s="333"/>
      <c r="AS43" s="333"/>
      <c r="AT43" s="333"/>
      <c r="AU43" s="333"/>
      <c r="AV43" s="333"/>
      <c r="AW43" s="333"/>
      <c r="AX43" s="333"/>
      <c r="AY43" s="333"/>
      <c r="AZ43" s="333"/>
      <c r="BA43" s="333"/>
      <c r="BB43" s="333"/>
      <c r="BC43" s="333"/>
      <c r="BD43" s="333"/>
      <c r="BE43" s="333"/>
      <c r="BF43" s="333"/>
      <c r="BG43" s="333"/>
      <c r="BH43" s="333"/>
      <c r="BI43" s="333"/>
      <c r="BJ43" s="333"/>
      <c r="BK43" s="333"/>
      <c r="BL43" s="333"/>
      <c r="BM43" s="343"/>
      <c r="BN43" s="353"/>
      <c r="BO43" s="353"/>
      <c r="BP43" s="353"/>
      <c r="BQ43" s="353"/>
      <c r="BR43" s="353"/>
      <c r="BS43" s="353"/>
      <c r="BT43" s="353"/>
      <c r="BU43" s="353"/>
      <c r="BV43" s="353"/>
      <c r="BW43" s="355"/>
      <c r="BX43" s="353"/>
      <c r="BY43" s="333"/>
      <c r="BZ43" s="333"/>
    </row>
    <row r="44" spans="1:79" x14ac:dyDescent="0.25">
      <c r="BK44" s="17"/>
      <c r="BL44" s="19"/>
      <c r="BM44" s="17"/>
    </row>
    <row r="45" spans="1:79" x14ac:dyDescent="0.25">
      <c r="L45" s="32"/>
      <c r="BK45" s="17"/>
      <c r="BL45" s="19"/>
    </row>
    <row r="46" spans="1:79" x14ac:dyDescent="0.25">
      <c r="C46" s="10"/>
      <c r="F46" s="24"/>
      <c r="M46"/>
      <c r="BK46" s="17"/>
      <c r="BL46" s="19"/>
    </row>
    <row r="47" spans="1:79" x14ac:dyDescent="0.25">
      <c r="BK47" s="17"/>
      <c r="BL47" s="19"/>
    </row>
    <row r="49" spans="63:64" x14ac:dyDescent="0.25">
      <c r="BK49" s="41"/>
      <c r="BL49" s="19"/>
    </row>
    <row r="50" spans="63:64" x14ac:dyDescent="0.25">
      <c r="BK50" s="41"/>
      <c r="BL50" s="19"/>
    </row>
    <row r="51" spans="63:64" x14ac:dyDescent="0.25">
      <c r="BK51" s="41"/>
      <c r="BL51" s="19"/>
    </row>
    <row r="52" spans="63:64" x14ac:dyDescent="0.25">
      <c r="BK52" s="41"/>
      <c r="BL52" s="19"/>
    </row>
    <row r="53" spans="63:64" x14ac:dyDescent="0.25">
      <c r="BK53" s="41"/>
      <c r="BL53" s="19"/>
    </row>
    <row r="54" spans="63:64" x14ac:dyDescent="0.25">
      <c r="BK54" s="41"/>
      <c r="BL54" s="19"/>
    </row>
    <row r="55" spans="63:64" x14ac:dyDescent="0.25">
      <c r="BK55" s="41"/>
      <c r="BL55" s="19"/>
    </row>
  </sheetData>
  <mergeCells count="45">
    <mergeCell ref="A1:B3"/>
    <mergeCell ref="BM40:BM43"/>
    <mergeCell ref="BN40:BV43"/>
    <mergeCell ref="BY40:BY43"/>
    <mergeCell ref="BZ40:BZ43"/>
    <mergeCell ref="A40:B43"/>
    <mergeCell ref="AM40:BH43"/>
    <mergeCell ref="BW40:BW43"/>
    <mergeCell ref="BX40:BX43"/>
    <mergeCell ref="BI40:BJ43"/>
    <mergeCell ref="BK40:BL43"/>
    <mergeCell ref="U40:AA43"/>
    <mergeCell ref="AB40:AE43"/>
    <mergeCell ref="J1:N1"/>
    <mergeCell ref="O1:T1"/>
    <mergeCell ref="C40:G43"/>
    <mergeCell ref="J40:N43"/>
    <mergeCell ref="O40:T43"/>
    <mergeCell ref="C1:G1"/>
    <mergeCell ref="H1:I1"/>
    <mergeCell ref="Y36:Y37"/>
    <mergeCell ref="AA36:AA37"/>
    <mergeCell ref="BY1:BZ1"/>
    <mergeCell ref="AH36:AH37"/>
    <mergeCell ref="BI1:BX1"/>
    <mergeCell ref="U1:AE1"/>
    <mergeCell ref="X2:Y2"/>
    <mergeCell ref="Z2:AA2"/>
    <mergeCell ref="AM2:AN2"/>
    <mergeCell ref="AO2:AP2"/>
    <mergeCell ref="AQ2:AR2"/>
    <mergeCell ref="AS2:AT2"/>
    <mergeCell ref="AU2:AV2"/>
    <mergeCell ref="AW2:AX2"/>
    <mergeCell ref="AF1:BH1"/>
    <mergeCell ref="AD36:AD37"/>
    <mergeCell ref="AE36:AE37"/>
    <mergeCell ref="AI36:AI37"/>
    <mergeCell ref="AJ40:AK43"/>
    <mergeCell ref="BE2:BF2"/>
    <mergeCell ref="BG2:BH2"/>
    <mergeCell ref="AY2:AZ2"/>
    <mergeCell ref="BA2:BB2"/>
    <mergeCell ref="BC2:BD2"/>
    <mergeCell ref="AF40:AI43"/>
  </mergeCells>
  <hyperlinks>
    <hyperlink ref="S18" r:id="rId1"/>
    <hyperlink ref="S17" r:id="rId2" location="Leyes"/>
    <hyperlink ref="S32" r:id="rId3"/>
    <hyperlink ref="S27" r:id="rId4"/>
    <hyperlink ref="K26" r:id="rId5" display="https://twitter.com/CongresoQRoo"/>
    <hyperlink ref="K34" r:id="rId6" display="https://twitter.com/CongresoYucatan"/>
    <hyperlink ref="K33" r:id="rId7" display="https://twitter.com/LegisVer"/>
    <hyperlink ref="K31" r:id="rId8" display="https://twitter.com/CongresoTams"/>
    <hyperlink ref="K30" r:id="rId9" display="https://twitter.com/CongresoTab"/>
    <hyperlink ref="K29" r:id="rId10" display="https://twitter.com/CongresoSon"/>
    <hyperlink ref="K28" r:id="rId11" display="https://twitter.com/HCongresoSin"/>
    <hyperlink ref="K22" r:id="rId12" display="https://twitter.com/CongresoNL"/>
    <hyperlink ref="K17" r:id="rId13" display="https://twitter.com/LegislativoJal"/>
    <hyperlink ref="K16" r:id="rId14" display="https://twitter.com/CongresoHidalgo"/>
    <hyperlink ref="K15" r:id="rId15" display="https://twitter.com/congresogro"/>
    <hyperlink ref="K13" r:id="rId16" display="https://twitter.com/congresodurango"/>
    <hyperlink ref="K12" r:id="rId17" display="https://twitter.com/AsambleaDF"/>
    <hyperlink ref="K11" r:id="rId18" display="https://twitter.com/congresocolima"/>
    <hyperlink ref="K9" r:id="rId19" display="https://twitter.com/CongresoEdoChih"/>
    <hyperlink ref="K8" r:id="rId20" display="https://twitter.com/CongresoChis"/>
    <hyperlink ref="K7" r:id="rId21" display="https://twitter.com/Congresocam"/>
    <hyperlink ref="K4" r:id="rId22" display="https://twitter.com/CongresoEdoAgs"/>
    <hyperlink ref="AL34" r:id="rId23" display="http://www.congresoyucatan.gob.mx/congreso/junta-de-gobierno ; "/>
  </hyperlinks>
  <pageMargins left="0.7" right="0.7" top="0.75" bottom="0.75" header="0.3" footer="0.3"/>
  <pageSetup paperSize="9" orientation="portrait" r:id="rId24"/>
  <ignoredErrors>
    <ignoredError sqref="Y36:Z3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2"/>
  <sheetViews>
    <sheetView tabSelected="1" zoomScaleNormal="100" workbookViewId="0">
      <pane xSplit="2" ySplit="3" topLeftCell="C4" activePane="bottomRight" state="frozen"/>
      <selection pane="topRight" activeCell="C1" sqref="C1"/>
      <selection pane="bottomLeft" activeCell="A3" sqref="A3"/>
      <selection pane="bottomRight" sqref="A1:B3"/>
    </sheetView>
  </sheetViews>
  <sheetFormatPr baseColWidth="10" defaultColWidth="11.42578125" defaultRowHeight="15" x14ac:dyDescent="0.25"/>
  <cols>
    <col min="2" max="2" width="17.28515625" customWidth="1"/>
    <col min="3" max="7" width="19.5703125" customWidth="1"/>
    <col min="8" max="8" width="19.5703125" style="41" customWidth="1"/>
    <col min="9" max="11" width="19.7109375" customWidth="1"/>
    <col min="12" max="12" width="17.7109375" customWidth="1"/>
    <col min="13" max="14" width="17.140625" customWidth="1"/>
    <col min="15" max="15" width="20.28515625" customWidth="1"/>
    <col min="16" max="20" width="17.7109375" customWidth="1"/>
    <col min="21" max="22" width="19" customWidth="1"/>
    <col min="23" max="23" width="17.7109375" style="20" customWidth="1"/>
    <col min="24" max="25" width="18.85546875" customWidth="1"/>
    <col min="26" max="33" width="17.7109375" style="20" customWidth="1"/>
    <col min="34" max="36" width="17.140625" customWidth="1"/>
    <col min="37" max="37" width="19.7109375" customWidth="1"/>
    <col min="38" max="39" width="18.140625" customWidth="1"/>
    <col min="40" max="40" width="15.7109375" customWidth="1"/>
    <col min="41" max="42" width="14.5703125" customWidth="1"/>
    <col min="43" max="43" width="18.7109375" customWidth="1"/>
    <col min="44" max="44" width="16.28515625" customWidth="1"/>
    <col min="45" max="45" width="16.5703125" customWidth="1"/>
    <col min="46" max="46" width="18.7109375" customWidth="1"/>
    <col min="47" max="47" width="28.7109375" customWidth="1"/>
    <col min="48" max="48" width="22.7109375" customWidth="1"/>
    <col min="49" max="49" width="28.7109375" customWidth="1"/>
    <col min="50" max="50" width="22.7109375" customWidth="1"/>
    <col min="51" max="51" width="28.7109375" customWidth="1"/>
    <col min="52" max="56" width="22.7109375" customWidth="1"/>
    <col min="57" max="57" width="25.7109375" customWidth="1"/>
    <col min="58" max="58" width="22.7109375" customWidth="1"/>
    <col min="59" max="59" width="25.7109375" customWidth="1"/>
    <col min="60" max="60" width="22.7109375" customWidth="1"/>
    <col min="61" max="61" width="25.7109375" customWidth="1"/>
    <col min="62" max="62" width="22.7109375" customWidth="1"/>
    <col min="63" max="63" width="25.7109375" customWidth="1"/>
    <col min="64" max="64" width="22.7109375" customWidth="1"/>
    <col min="65" max="65" width="25.7109375" customWidth="1"/>
    <col min="66" max="66" width="22.7109375" customWidth="1"/>
    <col min="67" max="67" width="25.7109375" customWidth="1"/>
    <col min="68" max="68" width="22.7109375" customWidth="1"/>
    <col min="69" max="69" width="25.7109375" customWidth="1"/>
    <col min="70" max="70" width="22.7109375" customWidth="1"/>
    <col min="71" max="71" width="25.7109375" customWidth="1"/>
    <col min="72" max="72" width="22.7109375" customWidth="1"/>
    <col min="73" max="73" width="28.7109375" customWidth="1"/>
    <col min="74" max="74" width="22.7109375" customWidth="1"/>
    <col min="75" max="75" width="28.7109375" customWidth="1"/>
    <col min="76" max="76" width="22.7109375" customWidth="1"/>
    <col min="77" max="77" width="28.7109375" customWidth="1"/>
    <col min="78" max="78" width="22.7109375" customWidth="1"/>
    <col min="79" max="79" width="28.7109375" customWidth="1"/>
    <col min="80" max="80" width="22.7109375" customWidth="1"/>
    <col min="81" max="81" width="28.7109375" customWidth="1"/>
    <col min="82" max="82" width="22.7109375" customWidth="1"/>
    <col min="83" max="83" width="28.7109375" customWidth="1"/>
    <col min="84" max="84" width="22.7109375" customWidth="1"/>
    <col min="85" max="87" width="28.7109375" customWidth="1"/>
    <col min="88" max="88" width="22.7109375" customWidth="1"/>
    <col min="89" max="89" width="28.7109375" customWidth="1"/>
    <col min="90" max="90" width="22.7109375" customWidth="1"/>
    <col min="91" max="91" width="28.7109375" customWidth="1"/>
    <col min="92" max="92" width="22.7109375" customWidth="1"/>
    <col min="93" max="93" width="25.7109375" customWidth="1"/>
    <col min="94" max="94" width="22.7109375" customWidth="1"/>
    <col min="95" max="95" width="25.7109375" customWidth="1"/>
    <col min="96" max="96" width="22.7109375" customWidth="1"/>
    <col min="97" max="97" width="25.7109375" customWidth="1"/>
    <col min="98" max="100" width="22.7109375" customWidth="1"/>
  </cols>
  <sheetData>
    <row r="1" spans="1:100" ht="15.75" customHeight="1" thickBot="1" x14ac:dyDescent="0.3">
      <c r="A1" s="359" t="s">
        <v>0</v>
      </c>
      <c r="B1" s="359"/>
      <c r="C1" s="368" t="s">
        <v>859</v>
      </c>
      <c r="D1" s="368"/>
      <c r="E1" s="368"/>
      <c r="F1" s="368"/>
      <c r="G1" s="368"/>
      <c r="H1" s="368" t="s">
        <v>1030</v>
      </c>
      <c r="I1" s="368"/>
      <c r="J1" s="368"/>
      <c r="K1" s="368"/>
      <c r="L1" s="368"/>
      <c r="M1" s="368"/>
      <c r="N1" s="368"/>
      <c r="O1" s="368"/>
      <c r="P1" s="368" t="s">
        <v>953</v>
      </c>
      <c r="Q1" s="368"/>
      <c r="R1" s="368"/>
      <c r="S1" s="368"/>
      <c r="T1" s="368"/>
      <c r="U1" s="368" t="s">
        <v>954</v>
      </c>
      <c r="V1" s="368"/>
      <c r="W1" s="368"/>
      <c r="X1" s="368"/>
      <c r="Y1" s="368"/>
      <c r="Z1" s="368"/>
      <c r="AA1" s="368" t="s">
        <v>955</v>
      </c>
      <c r="AB1" s="368"/>
      <c r="AC1" s="368"/>
      <c r="AD1" s="368"/>
      <c r="AE1" s="368" t="s">
        <v>960</v>
      </c>
      <c r="AF1" s="368"/>
      <c r="AG1" s="368"/>
      <c r="AH1" s="368"/>
      <c r="AI1" s="368"/>
      <c r="AJ1" s="368"/>
      <c r="AK1" s="368"/>
      <c r="AL1" s="368" t="s">
        <v>961</v>
      </c>
      <c r="AM1" s="368"/>
      <c r="AN1" s="368"/>
      <c r="AO1" s="368"/>
      <c r="AP1" s="368"/>
      <c r="AQ1" s="368"/>
      <c r="AR1" s="368"/>
      <c r="AS1" s="369" t="s">
        <v>401</v>
      </c>
      <c r="AT1" s="370"/>
      <c r="AU1" s="361" t="s">
        <v>1032</v>
      </c>
      <c r="AV1" s="361"/>
      <c r="AW1" s="361"/>
      <c r="AX1" s="361"/>
      <c r="AY1" s="361"/>
      <c r="AZ1" s="361"/>
      <c r="BA1" s="361" t="s">
        <v>1033</v>
      </c>
      <c r="BB1" s="361"/>
      <c r="BC1" s="361"/>
      <c r="BD1" s="361"/>
      <c r="BE1" s="361" t="s">
        <v>1034</v>
      </c>
      <c r="BF1" s="361"/>
      <c r="BG1" s="361"/>
      <c r="BH1" s="361"/>
      <c r="BI1" s="361" t="s">
        <v>1035</v>
      </c>
      <c r="BJ1" s="361"/>
      <c r="BK1" s="361"/>
      <c r="BL1" s="361"/>
      <c r="BM1" s="361"/>
      <c r="BN1" s="361"/>
      <c r="BO1" s="361" t="s">
        <v>1036</v>
      </c>
      <c r="BP1" s="361"/>
      <c r="BQ1" s="361"/>
      <c r="BR1" s="361"/>
      <c r="BS1" s="361" t="s">
        <v>1037</v>
      </c>
      <c r="BT1" s="361"/>
      <c r="BU1" s="361"/>
      <c r="BV1" s="361"/>
      <c r="BW1" s="361"/>
      <c r="BX1" s="361"/>
      <c r="BY1" s="361"/>
      <c r="BZ1" s="361"/>
      <c r="CA1" s="361"/>
      <c r="CB1" s="361"/>
      <c r="CC1" s="361"/>
      <c r="CD1" s="361"/>
      <c r="CE1" s="361"/>
      <c r="CF1" s="361"/>
      <c r="CG1" s="361"/>
      <c r="CH1" s="361"/>
      <c r="CI1" s="361"/>
      <c r="CJ1" s="361"/>
      <c r="CK1" s="361" t="s">
        <v>1038</v>
      </c>
      <c r="CL1" s="361"/>
      <c r="CM1" s="361"/>
      <c r="CN1" s="361"/>
      <c r="CO1" s="361" t="s">
        <v>1039</v>
      </c>
      <c r="CP1" s="361"/>
      <c r="CQ1" s="361"/>
      <c r="CR1" s="361"/>
      <c r="CS1" s="361" t="s">
        <v>1040</v>
      </c>
      <c r="CT1" s="361"/>
      <c r="CU1" s="361" t="s">
        <v>1043</v>
      </c>
      <c r="CV1" s="361"/>
    </row>
    <row r="2" spans="1:100" ht="105" x14ac:dyDescent="0.25">
      <c r="A2" s="359"/>
      <c r="B2" s="359"/>
      <c r="C2" s="284" t="s">
        <v>858</v>
      </c>
      <c r="D2" s="318" t="s">
        <v>857</v>
      </c>
      <c r="E2" s="318" t="s">
        <v>856</v>
      </c>
      <c r="F2" s="318" t="s">
        <v>855</v>
      </c>
      <c r="G2" s="319" t="s">
        <v>854</v>
      </c>
      <c r="H2" s="315" t="s">
        <v>30</v>
      </c>
      <c r="I2" s="242" t="s">
        <v>31</v>
      </c>
      <c r="J2" s="242" t="s">
        <v>950</v>
      </c>
      <c r="K2" s="242" t="s">
        <v>951</v>
      </c>
      <c r="L2" s="242" t="s">
        <v>952</v>
      </c>
      <c r="M2" s="242" t="s">
        <v>32</v>
      </c>
      <c r="N2" s="242" t="s">
        <v>33</v>
      </c>
      <c r="O2" s="242" t="s">
        <v>1024</v>
      </c>
      <c r="P2" s="55" t="s">
        <v>867</v>
      </c>
      <c r="Q2" s="55" t="s">
        <v>868</v>
      </c>
      <c r="R2" s="55" t="s">
        <v>869</v>
      </c>
      <c r="S2" s="55" t="s">
        <v>870</v>
      </c>
      <c r="T2" s="55" t="s">
        <v>871</v>
      </c>
      <c r="U2" s="241" t="s">
        <v>327</v>
      </c>
      <c r="V2" s="241" t="s">
        <v>328</v>
      </c>
      <c r="W2" s="246" t="s">
        <v>331</v>
      </c>
      <c r="X2" s="241" t="s">
        <v>329</v>
      </c>
      <c r="Y2" s="241" t="s">
        <v>330</v>
      </c>
      <c r="Z2" s="246" t="s">
        <v>331</v>
      </c>
      <c r="AA2" s="55" t="s">
        <v>332</v>
      </c>
      <c r="AB2" s="55" t="s">
        <v>333</v>
      </c>
      <c r="AC2" s="55" t="s">
        <v>334</v>
      </c>
      <c r="AD2" s="55" t="s">
        <v>335</v>
      </c>
      <c r="AE2" s="241" t="s">
        <v>956</v>
      </c>
      <c r="AF2" s="241" t="s">
        <v>958</v>
      </c>
      <c r="AG2" s="241" t="s">
        <v>957</v>
      </c>
      <c r="AH2" s="241" t="s">
        <v>959</v>
      </c>
      <c r="AI2" s="241" t="s">
        <v>1042</v>
      </c>
      <c r="AJ2" s="241" t="s">
        <v>1047</v>
      </c>
      <c r="AK2" s="241" t="s">
        <v>400</v>
      </c>
      <c r="AL2" s="55" t="s">
        <v>990</v>
      </c>
      <c r="AM2" s="55" t="s">
        <v>962</v>
      </c>
      <c r="AN2" s="55" t="s">
        <v>996</v>
      </c>
      <c r="AO2" s="55" t="s">
        <v>994</v>
      </c>
      <c r="AP2" s="55" t="s">
        <v>998</v>
      </c>
      <c r="AQ2" s="55" t="s">
        <v>997</v>
      </c>
      <c r="AR2" s="55" t="s">
        <v>1002</v>
      </c>
      <c r="AS2" s="241" t="s">
        <v>401</v>
      </c>
      <c r="AT2" s="241" t="s">
        <v>963</v>
      </c>
      <c r="AU2" s="260" t="s">
        <v>499</v>
      </c>
      <c r="AV2" s="363" t="s">
        <v>500</v>
      </c>
      <c r="AW2" s="260" t="s">
        <v>501</v>
      </c>
      <c r="AX2" s="363" t="s">
        <v>500</v>
      </c>
      <c r="AY2" s="260" t="s">
        <v>502</v>
      </c>
      <c r="AZ2" s="363" t="s">
        <v>500</v>
      </c>
      <c r="BA2" s="254" t="s">
        <v>503</v>
      </c>
      <c r="BB2" s="364" t="s">
        <v>500</v>
      </c>
      <c r="BC2" s="254" t="s">
        <v>504</v>
      </c>
      <c r="BD2" s="364" t="s">
        <v>500</v>
      </c>
      <c r="BE2" s="260" t="s">
        <v>505</v>
      </c>
      <c r="BF2" s="363" t="s">
        <v>500</v>
      </c>
      <c r="BG2" s="260" t="s">
        <v>506</v>
      </c>
      <c r="BH2" s="363" t="s">
        <v>500</v>
      </c>
      <c r="BI2" s="254" t="s">
        <v>507</v>
      </c>
      <c r="BJ2" s="364" t="s">
        <v>500</v>
      </c>
      <c r="BK2" s="254" t="s">
        <v>508</v>
      </c>
      <c r="BL2" s="364" t="s">
        <v>500</v>
      </c>
      <c r="BM2" s="254" t="s">
        <v>509</v>
      </c>
      <c r="BN2" s="364" t="s">
        <v>500</v>
      </c>
      <c r="BO2" s="260" t="s">
        <v>510</v>
      </c>
      <c r="BP2" s="363" t="s">
        <v>500</v>
      </c>
      <c r="BQ2" s="260" t="s">
        <v>511</v>
      </c>
      <c r="BR2" s="363" t="s">
        <v>500</v>
      </c>
      <c r="BS2" s="254" t="s">
        <v>512</v>
      </c>
      <c r="BT2" s="364" t="s">
        <v>500</v>
      </c>
      <c r="BU2" s="254" t="s">
        <v>1031</v>
      </c>
      <c r="BV2" s="364" t="s">
        <v>500</v>
      </c>
      <c r="BW2" s="254" t="s">
        <v>514</v>
      </c>
      <c r="BX2" s="364" t="s">
        <v>500</v>
      </c>
      <c r="BY2" s="254" t="s">
        <v>515</v>
      </c>
      <c r="BZ2" s="364" t="s">
        <v>500</v>
      </c>
      <c r="CA2" s="254" t="s">
        <v>516</v>
      </c>
      <c r="CB2" s="364" t="s">
        <v>500</v>
      </c>
      <c r="CC2" s="254" t="s">
        <v>517</v>
      </c>
      <c r="CD2" s="364" t="s">
        <v>500</v>
      </c>
      <c r="CE2" s="254" t="s">
        <v>518</v>
      </c>
      <c r="CF2" s="364" t="s">
        <v>500</v>
      </c>
      <c r="CG2" s="254" t="s">
        <v>519</v>
      </c>
      <c r="CH2" s="364" t="s">
        <v>500</v>
      </c>
      <c r="CI2" s="254" t="s">
        <v>520</v>
      </c>
      <c r="CJ2" s="364" t="s">
        <v>500</v>
      </c>
      <c r="CK2" s="260" t="s">
        <v>521</v>
      </c>
      <c r="CL2" s="363" t="s">
        <v>500</v>
      </c>
      <c r="CM2" s="260" t="s">
        <v>522</v>
      </c>
      <c r="CN2" s="363" t="s">
        <v>500</v>
      </c>
      <c r="CO2" s="254" t="s">
        <v>523</v>
      </c>
      <c r="CP2" s="364" t="s">
        <v>500</v>
      </c>
      <c r="CQ2" s="254" t="s">
        <v>524</v>
      </c>
      <c r="CR2" s="364" t="s">
        <v>500</v>
      </c>
      <c r="CS2" s="260" t="s">
        <v>525</v>
      </c>
      <c r="CT2" s="363" t="s">
        <v>500</v>
      </c>
      <c r="CU2" s="254" t="s">
        <v>34</v>
      </c>
      <c r="CV2" s="254" t="s">
        <v>526</v>
      </c>
    </row>
    <row r="3" spans="1:100" ht="15.75" thickBot="1" x14ac:dyDescent="0.3">
      <c r="A3" s="360"/>
      <c r="B3" s="360"/>
      <c r="C3" s="320" t="s">
        <v>860</v>
      </c>
      <c r="D3" s="55" t="s">
        <v>861</v>
      </c>
      <c r="E3" s="55" t="s">
        <v>862</v>
      </c>
      <c r="F3" s="55" t="s">
        <v>863</v>
      </c>
      <c r="G3" s="321" t="s">
        <v>864</v>
      </c>
      <c r="H3" s="315" t="s">
        <v>469</v>
      </c>
      <c r="I3" s="241" t="s">
        <v>470</v>
      </c>
      <c r="J3" s="241" t="s">
        <v>471</v>
      </c>
      <c r="K3" s="241" t="s">
        <v>472</v>
      </c>
      <c r="L3" s="241" t="s">
        <v>473</v>
      </c>
      <c r="M3" s="241" t="s">
        <v>480</v>
      </c>
      <c r="N3" s="241" t="s">
        <v>481</v>
      </c>
      <c r="O3" s="241" t="s">
        <v>1025</v>
      </c>
      <c r="P3" s="255" t="s">
        <v>872</v>
      </c>
      <c r="Q3" s="255" t="s">
        <v>873</v>
      </c>
      <c r="R3" s="255" t="s">
        <v>874</v>
      </c>
      <c r="S3" s="255" t="s">
        <v>875</v>
      </c>
      <c r="T3" s="255" t="s">
        <v>876</v>
      </c>
      <c r="U3" s="241" t="s">
        <v>474</v>
      </c>
      <c r="V3" s="241" t="s">
        <v>475</v>
      </c>
      <c r="W3" s="246" t="s">
        <v>476</v>
      </c>
      <c r="X3" s="241" t="s">
        <v>477</v>
      </c>
      <c r="Y3" s="241" t="s">
        <v>478</v>
      </c>
      <c r="Z3" s="246" t="s">
        <v>479</v>
      </c>
      <c r="AA3" s="55" t="s">
        <v>465</v>
      </c>
      <c r="AB3" s="55" t="s">
        <v>466</v>
      </c>
      <c r="AC3" s="55" t="s">
        <v>467</v>
      </c>
      <c r="AD3" s="55" t="s">
        <v>468</v>
      </c>
      <c r="AE3" s="241" t="s">
        <v>454</v>
      </c>
      <c r="AF3" s="241" t="s">
        <v>455</v>
      </c>
      <c r="AG3" s="241" t="s">
        <v>456</v>
      </c>
      <c r="AH3" s="241" t="s">
        <v>457</v>
      </c>
      <c r="AI3" s="241" t="s">
        <v>1041</v>
      </c>
      <c r="AJ3" s="241" t="s">
        <v>1044</v>
      </c>
      <c r="AK3" s="241" t="s">
        <v>458</v>
      </c>
      <c r="AL3" s="55" t="s">
        <v>459</v>
      </c>
      <c r="AM3" s="55" t="s">
        <v>460</v>
      </c>
      <c r="AN3" s="55" t="s">
        <v>461</v>
      </c>
      <c r="AO3" s="55" t="s">
        <v>462</v>
      </c>
      <c r="AP3" s="55" t="s">
        <v>463</v>
      </c>
      <c r="AQ3" s="55" t="s">
        <v>464</v>
      </c>
      <c r="AR3" s="55" t="s">
        <v>920</v>
      </c>
      <c r="AS3" s="241" t="s">
        <v>880</v>
      </c>
      <c r="AT3" s="241" t="s">
        <v>917</v>
      </c>
      <c r="AU3" s="260" t="s">
        <v>789</v>
      </c>
      <c r="AV3" s="363"/>
      <c r="AW3" s="260" t="s">
        <v>790</v>
      </c>
      <c r="AX3" s="363"/>
      <c r="AY3" s="260" t="s">
        <v>791</v>
      </c>
      <c r="AZ3" s="363"/>
      <c r="BA3" s="254" t="s">
        <v>793</v>
      </c>
      <c r="BB3" s="364"/>
      <c r="BC3" s="254" t="s">
        <v>794</v>
      </c>
      <c r="BD3" s="364"/>
      <c r="BE3" s="260" t="s">
        <v>795</v>
      </c>
      <c r="BF3" s="363"/>
      <c r="BG3" s="260" t="s">
        <v>796</v>
      </c>
      <c r="BH3" s="363"/>
      <c r="BI3" s="254" t="s">
        <v>798</v>
      </c>
      <c r="BJ3" s="364"/>
      <c r="BK3" s="254" t="s">
        <v>799</v>
      </c>
      <c r="BL3" s="364"/>
      <c r="BM3" s="254" t="s">
        <v>800</v>
      </c>
      <c r="BN3" s="364"/>
      <c r="BO3" s="260" t="s">
        <v>802</v>
      </c>
      <c r="BP3" s="363"/>
      <c r="BQ3" s="260" t="s">
        <v>803</v>
      </c>
      <c r="BR3" s="363"/>
      <c r="BS3" s="254" t="s">
        <v>805</v>
      </c>
      <c r="BT3" s="364"/>
      <c r="BU3" s="254" t="s">
        <v>806</v>
      </c>
      <c r="BV3" s="364"/>
      <c r="BW3" s="254" t="s">
        <v>807</v>
      </c>
      <c r="BX3" s="364"/>
      <c r="BY3" s="254" t="s">
        <v>808</v>
      </c>
      <c r="BZ3" s="364"/>
      <c r="CA3" s="254" t="s">
        <v>809</v>
      </c>
      <c r="CB3" s="364"/>
      <c r="CC3" s="254" t="s">
        <v>810</v>
      </c>
      <c r="CD3" s="364"/>
      <c r="CE3" s="254" t="s">
        <v>811</v>
      </c>
      <c r="CF3" s="364"/>
      <c r="CG3" s="254" t="s">
        <v>812</v>
      </c>
      <c r="CH3" s="364"/>
      <c r="CI3" s="254" t="s">
        <v>813</v>
      </c>
      <c r="CJ3" s="364"/>
      <c r="CK3" s="260" t="s">
        <v>815</v>
      </c>
      <c r="CL3" s="363"/>
      <c r="CM3" s="260" t="s">
        <v>816</v>
      </c>
      <c r="CN3" s="363"/>
      <c r="CO3" s="254" t="s">
        <v>817</v>
      </c>
      <c r="CP3" s="364"/>
      <c r="CQ3" s="254" t="s">
        <v>818</v>
      </c>
      <c r="CR3" s="364"/>
      <c r="CS3" s="260" t="s">
        <v>820</v>
      </c>
      <c r="CT3" s="363"/>
      <c r="CU3" s="254"/>
      <c r="CV3" s="254"/>
    </row>
    <row r="4" spans="1:100" ht="15" customHeight="1" x14ac:dyDescent="0.25">
      <c r="A4" s="1">
        <v>1</v>
      </c>
      <c r="B4" s="62" t="s">
        <v>35</v>
      </c>
      <c r="C4" s="322">
        <v>167771000</v>
      </c>
      <c r="D4" s="53">
        <v>170971000</v>
      </c>
      <c r="E4" s="53">
        <v>170171000</v>
      </c>
      <c r="F4" s="53">
        <v>171144000</v>
      </c>
      <c r="G4" s="323">
        <v>172144000</v>
      </c>
      <c r="H4" s="316">
        <v>195679000</v>
      </c>
      <c r="I4" s="243">
        <v>172144000</v>
      </c>
      <c r="J4" s="243">
        <f>(I4/Estructura!U4)</f>
        <v>6375703.7037037034</v>
      </c>
      <c r="K4" s="243">
        <f>(I4/Estructura!C4)</f>
        <v>131.937021625081</v>
      </c>
      <c r="L4" s="244">
        <f>(I4/O4)</f>
        <v>9.5217176571543334E-3</v>
      </c>
      <c r="M4" s="244">
        <v>-8.4777001086384557E-2</v>
      </c>
      <c r="N4" s="244">
        <f>(((G4/118.984)*100)-((C4/104.284)*100))/((C4/104.284)*100)</f>
        <v>-0.10070099470348053</v>
      </c>
      <c r="O4" s="243">
        <v>18079091000</v>
      </c>
      <c r="P4" s="256">
        <v>0.47099999999999997</v>
      </c>
      <c r="Q4" s="256">
        <v>1.6E-2</v>
      </c>
      <c r="R4" s="256">
        <v>7.1999999999999995E-2</v>
      </c>
      <c r="S4" s="256">
        <v>0.438</v>
      </c>
      <c r="T4" s="256">
        <v>4.0000000000000001E-3</v>
      </c>
      <c r="U4" s="247">
        <v>170171000</v>
      </c>
      <c r="V4" s="247">
        <v>174002000</v>
      </c>
      <c r="W4" s="248">
        <f>V4/U4-1</f>
        <v>2.2512649041258603E-2</v>
      </c>
      <c r="X4" s="247">
        <v>171144000</v>
      </c>
      <c r="Y4" s="247">
        <v>181045000</v>
      </c>
      <c r="Z4" s="248">
        <f>Y4/X4-1</f>
        <v>5.7851867433272641E-2</v>
      </c>
      <c r="AA4" s="257">
        <v>100000</v>
      </c>
      <c r="AB4" s="258" t="s">
        <v>336</v>
      </c>
      <c r="AC4" s="258" t="s">
        <v>337</v>
      </c>
      <c r="AD4" s="257">
        <v>100000</v>
      </c>
      <c r="AE4" s="249">
        <v>65801.039999999994</v>
      </c>
      <c r="AF4" s="248" t="s">
        <v>360</v>
      </c>
      <c r="AG4" s="249">
        <v>47682.06</v>
      </c>
      <c r="AH4" s="243" t="s">
        <v>361</v>
      </c>
      <c r="AI4" s="243">
        <v>21319536.960000001</v>
      </c>
      <c r="AJ4" s="243">
        <f>(AI4/Estructura!U4)/12</f>
        <v>65801.039999999994</v>
      </c>
      <c r="AK4" s="250">
        <v>35</v>
      </c>
      <c r="AL4" s="259">
        <v>0</v>
      </c>
      <c r="AM4" s="259">
        <v>0</v>
      </c>
      <c r="AN4" s="259">
        <v>0</v>
      </c>
      <c r="AO4" s="258">
        <f>(AN4/Y4)</f>
        <v>0</v>
      </c>
      <c r="AP4" s="259">
        <v>0</v>
      </c>
      <c r="AQ4" s="259">
        <v>79231000</v>
      </c>
      <c r="AR4" s="259">
        <v>0</v>
      </c>
      <c r="AS4" s="243">
        <v>2484895</v>
      </c>
      <c r="AT4" s="244">
        <f>(AS4/I4)</f>
        <v>1.4434978854912166E-2</v>
      </c>
      <c r="AU4" s="261">
        <v>1</v>
      </c>
      <c r="AV4" s="261" t="s">
        <v>527</v>
      </c>
      <c r="AW4" s="261">
        <v>1</v>
      </c>
      <c r="AX4" s="261" t="s">
        <v>527</v>
      </c>
      <c r="AY4" s="261">
        <v>1</v>
      </c>
      <c r="AZ4" s="261" t="s">
        <v>527</v>
      </c>
      <c r="BA4" s="252">
        <v>1</v>
      </c>
      <c r="BB4" s="252" t="s">
        <v>528</v>
      </c>
      <c r="BC4" s="252">
        <v>1</v>
      </c>
      <c r="BD4" s="252" t="s">
        <v>528</v>
      </c>
      <c r="BE4" s="261">
        <v>0</v>
      </c>
      <c r="BF4" s="261" t="s">
        <v>529</v>
      </c>
      <c r="BG4" s="261">
        <v>0</v>
      </c>
      <c r="BH4" s="261" t="s">
        <v>529</v>
      </c>
      <c r="BI4" s="252">
        <v>0</v>
      </c>
      <c r="BJ4" s="252" t="s">
        <v>529</v>
      </c>
      <c r="BK4" s="252">
        <v>0</v>
      </c>
      <c r="BL4" s="252" t="s">
        <v>529</v>
      </c>
      <c r="BM4" s="252">
        <v>1</v>
      </c>
      <c r="BN4" s="252" t="s">
        <v>528</v>
      </c>
      <c r="BO4" s="261">
        <v>0</v>
      </c>
      <c r="BP4" s="261" t="s">
        <v>529</v>
      </c>
      <c r="BQ4" s="261">
        <v>0</v>
      </c>
      <c r="BR4" s="261" t="s">
        <v>530</v>
      </c>
      <c r="BS4" s="252">
        <v>0</v>
      </c>
      <c r="BT4" s="252" t="s">
        <v>531</v>
      </c>
      <c r="BU4" s="252">
        <v>1</v>
      </c>
      <c r="BV4" s="252" t="s">
        <v>532</v>
      </c>
      <c r="BW4" s="252">
        <v>0</v>
      </c>
      <c r="BX4" s="252" t="s">
        <v>533</v>
      </c>
      <c r="BY4" s="252">
        <v>0</v>
      </c>
      <c r="BZ4" s="252" t="s">
        <v>533</v>
      </c>
      <c r="CA4" s="252">
        <v>0</v>
      </c>
      <c r="CB4" s="252" t="s">
        <v>529</v>
      </c>
      <c r="CC4" s="252">
        <v>0</v>
      </c>
      <c r="CD4" s="252" t="s">
        <v>529</v>
      </c>
      <c r="CE4" s="252">
        <v>0</v>
      </c>
      <c r="CF4" s="252" t="s">
        <v>529</v>
      </c>
      <c r="CG4" s="252">
        <v>0</v>
      </c>
      <c r="CH4" s="252" t="s">
        <v>529</v>
      </c>
      <c r="CI4" s="252">
        <v>0</v>
      </c>
      <c r="CJ4" s="252" t="s">
        <v>529</v>
      </c>
      <c r="CK4" s="261">
        <v>1</v>
      </c>
      <c r="CL4" s="261" t="s">
        <v>528</v>
      </c>
      <c r="CM4" s="261">
        <v>0</v>
      </c>
      <c r="CN4" s="261" t="s">
        <v>529</v>
      </c>
      <c r="CO4" s="252">
        <v>0</v>
      </c>
      <c r="CP4" s="252" t="s">
        <v>529</v>
      </c>
      <c r="CQ4" s="252">
        <v>0</v>
      </c>
      <c r="CR4" s="252" t="s">
        <v>529</v>
      </c>
      <c r="CS4" s="261">
        <v>0</v>
      </c>
      <c r="CT4" s="261" t="s">
        <v>529</v>
      </c>
      <c r="CU4" s="252">
        <v>7</v>
      </c>
      <c r="CV4" s="253">
        <v>0.26923076923076922</v>
      </c>
    </row>
    <row r="5" spans="1:100" ht="15" customHeight="1" x14ac:dyDescent="0.25">
      <c r="A5" s="5">
        <v>2</v>
      </c>
      <c r="B5" s="63" t="s">
        <v>49</v>
      </c>
      <c r="C5" s="322">
        <v>527669958</v>
      </c>
      <c r="D5" s="53">
        <v>661580536.92999995</v>
      </c>
      <c r="E5" s="53">
        <v>521580538.81999999</v>
      </c>
      <c r="F5" s="53">
        <v>535525607.20999998</v>
      </c>
      <c r="G5" s="323">
        <v>563822662.24000001</v>
      </c>
      <c r="H5" s="316">
        <v>743336305.68000007</v>
      </c>
      <c r="I5" s="243">
        <v>563822662.24000001</v>
      </c>
      <c r="J5" s="243">
        <f>(I5/Estructura!U5)</f>
        <v>22552906.489599999</v>
      </c>
      <c r="K5" s="243">
        <f>(I5/Estructura!C5)</f>
        <v>159.51128616042141</v>
      </c>
      <c r="L5" s="244">
        <f t="shared" ref="L5:L35" si="0">(I5/O5)</f>
        <v>1.2698088312402687E-2</v>
      </c>
      <c r="M5" s="244">
        <v>-7.4235216457293291E-3</v>
      </c>
      <c r="N5" s="244">
        <f t="shared" ref="N5:N17" si="1">(((G5/118.984)*100)-((C5/104.284)*100))/((C5/104.284)*100)</f>
        <v>-6.3496780224181912E-2</v>
      </c>
      <c r="O5" s="243">
        <v>44402168922.489998</v>
      </c>
      <c r="P5" s="256">
        <v>0.61225709618742141</v>
      </c>
      <c r="Q5" s="256">
        <v>0.26234554883116773</v>
      </c>
      <c r="R5" s="256">
        <v>0.11922181224535058</v>
      </c>
      <c r="S5" s="256">
        <v>0</v>
      </c>
      <c r="T5" s="256">
        <v>6.1755427360603325E-3</v>
      </c>
      <c r="U5" s="247">
        <v>521580538.81999999</v>
      </c>
      <c r="V5" s="247">
        <v>532567552</v>
      </c>
      <c r="W5" s="248">
        <f t="shared" ref="W5:W35" si="2">V5/U5-1</f>
        <v>2.1064844951570683E-2</v>
      </c>
      <c r="X5" s="247">
        <v>535525607.20999998</v>
      </c>
      <c r="Y5" s="247">
        <v>573678161</v>
      </c>
      <c r="Z5" s="248">
        <f t="shared" ref="Z5:Z35" si="3">Y5/X5-1</f>
        <v>7.1243192251381871E-2</v>
      </c>
      <c r="AA5" s="257">
        <v>52119.67</v>
      </c>
      <c r="AB5" s="257">
        <v>30000000</v>
      </c>
      <c r="AC5" s="257">
        <v>2327616</v>
      </c>
      <c r="AD5" s="258" t="s">
        <v>337</v>
      </c>
      <c r="AE5" s="249">
        <v>93655</v>
      </c>
      <c r="AF5" s="248" t="s">
        <v>362</v>
      </c>
      <c r="AG5" s="249">
        <v>68408.27</v>
      </c>
      <c r="AH5" s="243" t="s">
        <v>363</v>
      </c>
      <c r="AI5" s="243">
        <v>28096500</v>
      </c>
      <c r="AJ5" s="243">
        <f>(AI5/Estructura!U5)/12</f>
        <v>93655</v>
      </c>
      <c r="AK5" s="250">
        <v>0</v>
      </c>
      <c r="AL5" s="259">
        <v>15289470</v>
      </c>
      <c r="AM5" s="259">
        <v>1679885</v>
      </c>
      <c r="AN5" s="259">
        <v>31332825</v>
      </c>
      <c r="AO5" s="258">
        <f>(AN5/Y5)</f>
        <v>5.4617426860702825E-2</v>
      </c>
      <c r="AP5" s="259">
        <v>0</v>
      </c>
      <c r="AQ5" s="259">
        <v>0</v>
      </c>
      <c r="AR5" s="259">
        <v>67335707</v>
      </c>
      <c r="AS5" s="243">
        <v>16978550</v>
      </c>
      <c r="AT5" s="244">
        <f>(AS5/I5)</f>
        <v>3.0113280534958015E-2</v>
      </c>
      <c r="AU5" s="261">
        <v>1</v>
      </c>
      <c r="AV5" s="261" t="s">
        <v>534</v>
      </c>
      <c r="AW5" s="261">
        <v>0</v>
      </c>
      <c r="AX5" s="261" t="s">
        <v>529</v>
      </c>
      <c r="AY5" s="261">
        <v>0</v>
      </c>
      <c r="AZ5" s="261" t="s">
        <v>529</v>
      </c>
      <c r="BA5" s="252">
        <v>0</v>
      </c>
      <c r="BB5" s="252" t="s">
        <v>529</v>
      </c>
      <c r="BC5" s="252">
        <v>1</v>
      </c>
      <c r="BD5" s="252" t="s">
        <v>535</v>
      </c>
      <c r="BE5" s="261">
        <v>0.5</v>
      </c>
      <c r="BF5" s="261" t="s">
        <v>536</v>
      </c>
      <c r="BG5" s="261">
        <v>0.5</v>
      </c>
      <c r="BH5" s="261" t="s">
        <v>537</v>
      </c>
      <c r="BI5" s="252">
        <v>1</v>
      </c>
      <c r="BJ5" s="252" t="s">
        <v>538</v>
      </c>
      <c r="BK5" s="252">
        <v>1</v>
      </c>
      <c r="BL5" s="252" t="s">
        <v>538</v>
      </c>
      <c r="BM5" s="252">
        <v>1</v>
      </c>
      <c r="BN5" s="252" t="s">
        <v>538</v>
      </c>
      <c r="BO5" s="261">
        <v>0</v>
      </c>
      <c r="BP5" s="261" t="s">
        <v>529</v>
      </c>
      <c r="BQ5" s="261">
        <v>1</v>
      </c>
      <c r="BR5" s="261" t="s">
        <v>539</v>
      </c>
      <c r="BS5" s="252">
        <v>1</v>
      </c>
      <c r="BT5" s="252" t="s">
        <v>535</v>
      </c>
      <c r="BU5" s="252">
        <v>1</v>
      </c>
      <c r="BV5" s="252" t="s">
        <v>540</v>
      </c>
      <c r="BW5" s="252">
        <v>1</v>
      </c>
      <c r="BX5" s="252" t="s">
        <v>541</v>
      </c>
      <c r="BY5" s="252">
        <v>0</v>
      </c>
      <c r="BZ5" s="252" t="s">
        <v>542</v>
      </c>
      <c r="CA5" s="252">
        <v>1</v>
      </c>
      <c r="CB5" s="252" t="s">
        <v>543</v>
      </c>
      <c r="CC5" s="252">
        <v>1</v>
      </c>
      <c r="CD5" s="252" t="s">
        <v>543</v>
      </c>
      <c r="CE5" s="252">
        <v>1</v>
      </c>
      <c r="CF5" s="252" t="s">
        <v>543</v>
      </c>
      <c r="CG5" s="252">
        <v>0</v>
      </c>
      <c r="CH5" s="252" t="s">
        <v>544</v>
      </c>
      <c r="CI5" s="252">
        <v>1</v>
      </c>
      <c r="CJ5" s="252" t="s">
        <v>545</v>
      </c>
      <c r="CK5" s="261">
        <v>1</v>
      </c>
      <c r="CL5" s="261" t="s">
        <v>535</v>
      </c>
      <c r="CM5" s="261">
        <v>0</v>
      </c>
      <c r="CN5" s="261" t="s">
        <v>529</v>
      </c>
      <c r="CO5" s="252">
        <v>1</v>
      </c>
      <c r="CP5" s="252" t="s">
        <v>543</v>
      </c>
      <c r="CQ5" s="252">
        <v>1</v>
      </c>
      <c r="CR5" s="252" t="s">
        <v>543</v>
      </c>
      <c r="CS5" s="261">
        <v>0</v>
      </c>
      <c r="CT5" s="261" t="s">
        <v>543</v>
      </c>
      <c r="CU5" s="252">
        <v>17</v>
      </c>
      <c r="CV5" s="253">
        <v>0.65384615384615385</v>
      </c>
    </row>
    <row r="6" spans="1:100" ht="15" customHeight="1" x14ac:dyDescent="0.25">
      <c r="A6" s="5">
        <v>3</v>
      </c>
      <c r="B6" s="63" t="s">
        <v>59</v>
      </c>
      <c r="C6" s="322">
        <v>127000000</v>
      </c>
      <c r="D6" s="53">
        <v>127000000</v>
      </c>
      <c r="E6" s="53">
        <v>170000000</v>
      </c>
      <c r="F6" s="53">
        <v>170000000</v>
      </c>
      <c r="G6" s="323">
        <v>205273856</v>
      </c>
      <c r="H6" s="316">
        <v>212000000</v>
      </c>
      <c r="I6" s="243">
        <v>205273856</v>
      </c>
      <c r="J6" s="243">
        <f>(I6/Estructura!U6)</f>
        <v>9774945.5238095243</v>
      </c>
      <c r="K6" s="243">
        <f>(I6/Estructura!C6)</f>
        <v>260.87593389803635</v>
      </c>
      <c r="L6" s="244">
        <f t="shared" si="0"/>
        <v>1.6230865703340605E-2</v>
      </c>
      <c r="M6" s="244">
        <v>0.40226348888859309</v>
      </c>
      <c r="N6" s="244">
        <f t="shared" si="1"/>
        <v>0.41663848398752495</v>
      </c>
      <c r="O6" s="243">
        <v>12647129226</v>
      </c>
      <c r="P6" s="256">
        <v>0.73299999999999998</v>
      </c>
      <c r="Q6" s="256">
        <v>7.9000000000000001E-2</v>
      </c>
      <c r="R6" s="256">
        <v>0.157</v>
      </c>
      <c r="S6" s="256">
        <v>0</v>
      </c>
      <c r="T6" s="256">
        <v>3.1622564172486559E-2</v>
      </c>
      <c r="U6" s="247">
        <v>170000000</v>
      </c>
      <c r="V6" s="247">
        <v>189361999.75999999</v>
      </c>
      <c r="W6" s="248">
        <f t="shared" si="2"/>
        <v>0.113894116235294</v>
      </c>
      <c r="X6" s="247">
        <v>170000000</v>
      </c>
      <c r="Y6" s="247">
        <v>196320038</v>
      </c>
      <c r="Z6" s="248">
        <f t="shared" si="3"/>
        <v>0.15482375294117645</v>
      </c>
      <c r="AA6" s="258"/>
      <c r="AB6" s="258"/>
      <c r="AC6" s="258"/>
      <c r="AD6" s="258"/>
      <c r="AE6" s="249">
        <v>88000</v>
      </c>
      <c r="AF6" s="248" t="s">
        <v>364</v>
      </c>
      <c r="AG6" s="248" t="s">
        <v>365</v>
      </c>
      <c r="AH6" s="243" t="s">
        <v>342</v>
      </c>
      <c r="AI6" s="243"/>
      <c r="AJ6" s="243"/>
      <c r="AK6" s="250"/>
      <c r="AL6" s="259">
        <v>2400000</v>
      </c>
      <c r="AM6" s="259">
        <v>19572000</v>
      </c>
      <c r="AN6" s="259">
        <v>3729535</v>
      </c>
      <c r="AO6" s="258">
        <f>(AN6/Y6)</f>
        <v>1.8997220242999342E-2</v>
      </c>
      <c r="AP6" s="259">
        <v>0</v>
      </c>
      <c r="AQ6" s="259">
        <v>36000</v>
      </c>
      <c r="AR6" s="259">
        <v>13546703</v>
      </c>
      <c r="AS6" s="243">
        <v>0</v>
      </c>
      <c r="AT6" s="244">
        <f>(AS6/I6)</f>
        <v>0</v>
      </c>
      <c r="AU6" s="261">
        <v>0</v>
      </c>
      <c r="AV6" s="261" t="s">
        <v>546</v>
      </c>
      <c r="AW6" s="261">
        <v>1</v>
      </c>
      <c r="AX6" s="261" t="s">
        <v>547</v>
      </c>
      <c r="AY6" s="261">
        <v>0</v>
      </c>
      <c r="AZ6" s="261" t="s">
        <v>529</v>
      </c>
      <c r="BA6" s="252">
        <v>0</v>
      </c>
      <c r="BB6" s="252" t="s">
        <v>529</v>
      </c>
      <c r="BC6" s="252">
        <v>0</v>
      </c>
      <c r="BD6" s="252" t="s">
        <v>529</v>
      </c>
      <c r="BE6" s="261">
        <v>0</v>
      </c>
      <c r="BF6" s="261" t="s">
        <v>548</v>
      </c>
      <c r="BG6" s="261">
        <v>0</v>
      </c>
      <c r="BH6" s="261" t="s">
        <v>548</v>
      </c>
      <c r="BI6" s="252">
        <v>0</v>
      </c>
      <c r="BJ6" s="252" t="s">
        <v>529</v>
      </c>
      <c r="BK6" s="252">
        <v>0</v>
      </c>
      <c r="BL6" s="252" t="s">
        <v>529</v>
      </c>
      <c r="BM6" s="252">
        <v>0</v>
      </c>
      <c r="BN6" s="252" t="s">
        <v>529</v>
      </c>
      <c r="BO6" s="261">
        <v>0</v>
      </c>
      <c r="BP6" s="261" t="s">
        <v>529</v>
      </c>
      <c r="BQ6" s="261">
        <v>0</v>
      </c>
      <c r="BR6" s="261" t="s">
        <v>529</v>
      </c>
      <c r="BS6" s="252">
        <v>0</v>
      </c>
      <c r="BT6" s="252" t="s">
        <v>549</v>
      </c>
      <c r="BU6" s="252">
        <v>0</v>
      </c>
      <c r="BV6" s="252" t="s">
        <v>550</v>
      </c>
      <c r="BW6" s="252">
        <v>0</v>
      </c>
      <c r="BX6" s="252" t="s">
        <v>550</v>
      </c>
      <c r="BY6" s="252">
        <v>0</v>
      </c>
      <c r="BZ6" s="252" t="s">
        <v>550</v>
      </c>
      <c r="CA6" s="252">
        <v>0</v>
      </c>
      <c r="CB6" s="252" t="s">
        <v>529</v>
      </c>
      <c r="CC6" s="252">
        <v>0</v>
      </c>
      <c r="CD6" s="252" t="s">
        <v>529</v>
      </c>
      <c r="CE6" s="252">
        <v>0</v>
      </c>
      <c r="CF6" s="252" t="s">
        <v>529</v>
      </c>
      <c r="CG6" s="252">
        <v>0</v>
      </c>
      <c r="CH6" s="252" t="s">
        <v>529</v>
      </c>
      <c r="CI6" s="252">
        <v>0</v>
      </c>
      <c r="CJ6" s="252" t="s">
        <v>529</v>
      </c>
      <c r="CK6" s="261">
        <v>0</v>
      </c>
      <c r="CL6" s="261" t="s">
        <v>529</v>
      </c>
      <c r="CM6" s="261">
        <v>0</v>
      </c>
      <c r="CN6" s="261" t="s">
        <v>529</v>
      </c>
      <c r="CO6" s="252">
        <v>0</v>
      </c>
      <c r="CP6" s="252" t="s">
        <v>529</v>
      </c>
      <c r="CQ6" s="252">
        <v>0</v>
      </c>
      <c r="CR6" s="252" t="s">
        <v>529</v>
      </c>
      <c r="CS6" s="261">
        <v>0</v>
      </c>
      <c r="CT6" s="261" t="s">
        <v>529</v>
      </c>
      <c r="CU6" s="252">
        <v>1</v>
      </c>
      <c r="CV6" s="253">
        <v>3.8461538461538464E-2</v>
      </c>
    </row>
    <row r="7" spans="1:100" ht="15" customHeight="1" x14ac:dyDescent="0.25">
      <c r="A7" s="5">
        <v>4</v>
      </c>
      <c r="B7" s="63" t="s">
        <v>71</v>
      </c>
      <c r="C7" s="322">
        <v>140154385</v>
      </c>
      <c r="D7" s="53">
        <v>159880417</v>
      </c>
      <c r="E7" s="53">
        <v>171536450</v>
      </c>
      <c r="F7" s="53">
        <v>171133537</v>
      </c>
      <c r="G7" s="323">
        <v>177536345</v>
      </c>
      <c r="H7" s="316">
        <v>218361083</v>
      </c>
      <c r="I7" s="243">
        <v>177536345</v>
      </c>
      <c r="J7" s="243">
        <f>(I7/Estructura!U7)</f>
        <v>5072467</v>
      </c>
      <c r="K7" s="243">
        <f>(I7/Estructura!C7)</f>
        <v>192.65660321380008</v>
      </c>
      <c r="L7" s="244">
        <f t="shared" si="0"/>
        <v>9.0385555146634614E-3</v>
      </c>
      <c r="M7" s="244">
        <v>0.18635989599953368</v>
      </c>
      <c r="N7" s="244">
        <f t="shared" si="1"/>
        <v>0.1102216718958676</v>
      </c>
      <c r="O7" s="243">
        <v>19642114795</v>
      </c>
      <c r="P7" s="256">
        <v>0.35583766337377543</v>
      </c>
      <c r="Q7" s="256">
        <v>4.3306265353328273E-2</v>
      </c>
      <c r="R7" s="256">
        <v>0.18703704955099726</v>
      </c>
      <c r="S7" s="256">
        <v>0.41031433030944076</v>
      </c>
      <c r="T7" s="256">
        <v>3.5046861173286385E-3</v>
      </c>
      <c r="U7" s="247">
        <v>171536450</v>
      </c>
      <c r="V7" s="247">
        <v>176857235</v>
      </c>
      <c r="W7" s="248">
        <f t="shared" si="2"/>
        <v>3.1018392883844781E-2</v>
      </c>
      <c r="X7" s="247">
        <v>171133537</v>
      </c>
      <c r="Y7" s="247">
        <v>187816316.03999999</v>
      </c>
      <c r="Z7" s="248">
        <f t="shared" si="3"/>
        <v>9.7483984334408857E-2</v>
      </c>
      <c r="AA7" s="258" t="s">
        <v>338</v>
      </c>
      <c r="AB7" s="258" t="s">
        <v>338</v>
      </c>
      <c r="AC7" s="258" t="s">
        <v>338</v>
      </c>
      <c r="AD7" s="257">
        <v>0</v>
      </c>
      <c r="AE7" s="249">
        <v>54809</v>
      </c>
      <c r="AF7" s="248" t="s">
        <v>366</v>
      </c>
      <c r="AG7" s="248" t="s">
        <v>365</v>
      </c>
      <c r="AH7" s="243" t="s">
        <v>342</v>
      </c>
      <c r="AI7" s="243">
        <v>31264547</v>
      </c>
      <c r="AJ7" s="243">
        <f>(AI7/Estructura!U7)/12</f>
        <v>74439.397619047624</v>
      </c>
      <c r="AK7" s="250">
        <v>45</v>
      </c>
      <c r="AL7" s="259">
        <v>2201771.73</v>
      </c>
      <c r="AM7" s="259">
        <v>12567179.85</v>
      </c>
      <c r="AN7" s="259">
        <v>10103061.27</v>
      </c>
      <c r="AO7" s="258">
        <f>(AN7/Y7)</f>
        <v>5.3792244907243894E-2</v>
      </c>
      <c r="AP7" s="259">
        <v>0</v>
      </c>
      <c r="AQ7" s="259">
        <v>55860.02</v>
      </c>
      <c r="AR7" s="259">
        <v>0</v>
      </c>
      <c r="AS7" s="243">
        <v>2209327.3199999998</v>
      </c>
      <c r="AT7" s="244">
        <f t="shared" ref="AT7:AT12" si="4">(AS7/I7)</f>
        <v>1.2444366363405757E-2</v>
      </c>
      <c r="AU7" s="261">
        <v>0</v>
      </c>
      <c r="AV7" s="261" t="s">
        <v>551</v>
      </c>
      <c r="AW7" s="261">
        <v>0</v>
      </c>
      <c r="AX7" s="261" t="s">
        <v>552</v>
      </c>
      <c r="AY7" s="261">
        <v>0</v>
      </c>
      <c r="AZ7" s="261" t="s">
        <v>529</v>
      </c>
      <c r="BA7" s="252">
        <v>0</v>
      </c>
      <c r="BB7" s="252" t="s">
        <v>529</v>
      </c>
      <c r="BC7" s="252">
        <v>1</v>
      </c>
      <c r="BD7" s="252" t="s">
        <v>553</v>
      </c>
      <c r="BE7" s="261">
        <v>0.5</v>
      </c>
      <c r="BF7" s="261" t="s">
        <v>554</v>
      </c>
      <c r="BG7" s="261">
        <v>0</v>
      </c>
      <c r="BH7" s="261" t="s">
        <v>529</v>
      </c>
      <c r="BI7" s="252">
        <v>0</v>
      </c>
      <c r="BJ7" s="252" t="s">
        <v>529</v>
      </c>
      <c r="BK7" s="252">
        <v>0</v>
      </c>
      <c r="BL7" s="252" t="s">
        <v>529</v>
      </c>
      <c r="BM7" s="252">
        <v>0</v>
      </c>
      <c r="BN7" s="252" t="s">
        <v>529</v>
      </c>
      <c r="BO7" s="261">
        <v>0</v>
      </c>
      <c r="BP7" s="261" t="s">
        <v>529</v>
      </c>
      <c r="BQ7" s="261">
        <v>0</v>
      </c>
      <c r="BR7" s="261" t="s">
        <v>529</v>
      </c>
      <c r="BS7" s="252">
        <v>1</v>
      </c>
      <c r="BT7" s="252" t="s">
        <v>555</v>
      </c>
      <c r="BU7" s="252">
        <v>1</v>
      </c>
      <c r="BV7" s="252" t="s">
        <v>556</v>
      </c>
      <c r="BW7" s="252">
        <v>0</v>
      </c>
      <c r="BX7" s="252" t="s">
        <v>557</v>
      </c>
      <c r="BY7" s="252">
        <v>1</v>
      </c>
      <c r="BZ7" s="252" t="s">
        <v>558</v>
      </c>
      <c r="CA7" s="252">
        <v>0</v>
      </c>
      <c r="CB7" s="252" t="s">
        <v>529</v>
      </c>
      <c r="CC7" s="252">
        <v>0</v>
      </c>
      <c r="CD7" s="252" t="s">
        <v>529</v>
      </c>
      <c r="CE7" s="252">
        <v>0</v>
      </c>
      <c r="CF7" s="252" t="s">
        <v>529</v>
      </c>
      <c r="CG7" s="252">
        <v>0</v>
      </c>
      <c r="CH7" s="252" t="s">
        <v>529</v>
      </c>
      <c r="CI7" s="252">
        <v>0</v>
      </c>
      <c r="CJ7" s="252" t="s">
        <v>529</v>
      </c>
      <c r="CK7" s="261">
        <v>1</v>
      </c>
      <c r="CL7" s="261" t="s">
        <v>553</v>
      </c>
      <c r="CM7" s="261">
        <v>0</v>
      </c>
      <c r="CN7" s="261" t="s">
        <v>529</v>
      </c>
      <c r="CO7" s="252">
        <v>1</v>
      </c>
      <c r="CP7" s="252" t="s">
        <v>559</v>
      </c>
      <c r="CQ7" s="252">
        <v>0</v>
      </c>
      <c r="CR7" s="252" t="s">
        <v>529</v>
      </c>
      <c r="CS7" s="261">
        <v>0</v>
      </c>
      <c r="CT7" s="261" t="s">
        <v>529</v>
      </c>
      <c r="CU7" s="252">
        <v>6.5</v>
      </c>
      <c r="CV7" s="253">
        <v>0.25</v>
      </c>
    </row>
    <row r="8" spans="1:100" ht="15" customHeight="1" x14ac:dyDescent="0.25">
      <c r="A8" s="5">
        <v>5</v>
      </c>
      <c r="B8" s="63" t="s">
        <v>79</v>
      </c>
      <c r="C8" s="322">
        <v>190000000</v>
      </c>
      <c r="D8" s="53">
        <v>220000000</v>
      </c>
      <c r="E8" s="53">
        <v>235300000</v>
      </c>
      <c r="F8" s="53">
        <v>273370874.88999999</v>
      </c>
      <c r="G8" s="323">
        <v>290987851.35000002</v>
      </c>
      <c r="H8" s="316">
        <v>439003782.77999997</v>
      </c>
      <c r="I8" s="243">
        <v>290987851.35000002</v>
      </c>
      <c r="J8" s="243">
        <f>(I8/Estructura!U8)</f>
        <v>7274696.2837500004</v>
      </c>
      <c r="K8" s="243">
        <f>(I8/Estructura!C8)</f>
        <v>54.717948924310463</v>
      </c>
      <c r="L8" s="244">
        <f t="shared" si="0"/>
        <v>3.5829470695327081E-3</v>
      </c>
      <c r="M8" s="244">
        <v>0.20521741811971983</v>
      </c>
      <c r="N8" s="244">
        <f t="shared" si="1"/>
        <v>0.34230241882072626</v>
      </c>
      <c r="O8" s="243">
        <v>81214666503</v>
      </c>
      <c r="P8" s="256"/>
      <c r="Q8" s="256"/>
      <c r="R8" s="256"/>
      <c r="S8" s="256"/>
      <c r="T8" s="256"/>
      <c r="U8" s="247">
        <v>235300000</v>
      </c>
      <c r="V8" s="247">
        <v>312907242</v>
      </c>
      <c r="W8" s="248">
        <f t="shared" si="2"/>
        <v>0.32982253293667663</v>
      </c>
      <c r="X8" s="247">
        <v>273370874.88999999</v>
      </c>
      <c r="Y8" s="243">
        <v>312378422</v>
      </c>
      <c r="Z8" s="248">
        <f t="shared" si="3"/>
        <v>0.14269094001215765</v>
      </c>
      <c r="AA8" s="258"/>
      <c r="AB8" s="258"/>
      <c r="AC8" s="258"/>
      <c r="AD8" s="258"/>
      <c r="AE8" s="249">
        <v>91318.76</v>
      </c>
      <c r="AF8" s="248" t="s">
        <v>367</v>
      </c>
      <c r="AG8" s="249">
        <v>66866.16</v>
      </c>
      <c r="AH8" s="243" t="s">
        <v>368</v>
      </c>
      <c r="AI8" s="243">
        <v>51138505.600000001</v>
      </c>
      <c r="AJ8" s="243">
        <f>(AI8/Estructura!U8)/12</f>
        <v>106538.55333333334</v>
      </c>
      <c r="AK8" s="250">
        <v>60</v>
      </c>
      <c r="AL8" s="259"/>
      <c r="AM8" s="259"/>
      <c r="AN8" s="259"/>
      <c r="AO8" s="259"/>
      <c r="AP8" s="259"/>
      <c r="AQ8" s="259"/>
      <c r="AR8" s="259"/>
      <c r="AS8" s="243">
        <v>0</v>
      </c>
      <c r="AT8" s="244">
        <f t="shared" si="4"/>
        <v>0</v>
      </c>
      <c r="AU8" s="261">
        <v>1</v>
      </c>
      <c r="AV8" s="261" t="s">
        <v>560</v>
      </c>
      <c r="AW8" s="261">
        <v>0</v>
      </c>
      <c r="AX8" s="261" t="s">
        <v>529</v>
      </c>
      <c r="AY8" s="261">
        <v>0</v>
      </c>
      <c r="AZ8" s="261" t="s">
        <v>529</v>
      </c>
      <c r="BA8" s="252">
        <v>0</v>
      </c>
      <c r="BB8" s="252" t="s">
        <v>529</v>
      </c>
      <c r="BC8" s="252">
        <v>1</v>
      </c>
      <c r="BD8" s="252" t="s">
        <v>561</v>
      </c>
      <c r="BE8" s="261">
        <v>0</v>
      </c>
      <c r="BF8" s="261" t="s">
        <v>562</v>
      </c>
      <c r="BG8" s="261">
        <v>0</v>
      </c>
      <c r="BH8" s="261" t="s">
        <v>562</v>
      </c>
      <c r="BI8" s="252">
        <v>0</v>
      </c>
      <c r="BJ8" s="252" t="s">
        <v>529</v>
      </c>
      <c r="BK8" s="252">
        <v>0</v>
      </c>
      <c r="BL8" s="252" t="s">
        <v>529</v>
      </c>
      <c r="BM8" s="252">
        <v>0</v>
      </c>
      <c r="BN8" s="252" t="s">
        <v>529</v>
      </c>
      <c r="BO8" s="261">
        <v>0</v>
      </c>
      <c r="BP8" s="261" t="s">
        <v>529</v>
      </c>
      <c r="BQ8" s="261">
        <v>1</v>
      </c>
      <c r="BR8" s="261" t="s">
        <v>563</v>
      </c>
      <c r="BS8" s="252">
        <v>1</v>
      </c>
      <c r="BT8" s="252" t="s">
        <v>564</v>
      </c>
      <c r="BU8" s="252">
        <v>0</v>
      </c>
      <c r="BV8" s="252" t="s">
        <v>565</v>
      </c>
      <c r="BW8" s="252">
        <v>0</v>
      </c>
      <c r="BX8" s="252" t="s">
        <v>566</v>
      </c>
      <c r="BY8" s="252">
        <v>0</v>
      </c>
      <c r="BZ8" s="252" t="s">
        <v>567</v>
      </c>
      <c r="CA8" s="252">
        <v>0</v>
      </c>
      <c r="CB8" s="252" t="s">
        <v>529</v>
      </c>
      <c r="CC8" s="252">
        <v>0</v>
      </c>
      <c r="CD8" s="252" t="s">
        <v>529</v>
      </c>
      <c r="CE8" s="252">
        <v>0</v>
      </c>
      <c r="CF8" s="252" t="s">
        <v>529</v>
      </c>
      <c r="CG8" s="252">
        <v>0</v>
      </c>
      <c r="CH8" s="252" t="s">
        <v>562</v>
      </c>
      <c r="CI8" s="252">
        <v>1</v>
      </c>
      <c r="CJ8" s="252" t="s">
        <v>568</v>
      </c>
      <c r="CK8" s="261">
        <v>1</v>
      </c>
      <c r="CL8" s="261" t="s">
        <v>569</v>
      </c>
      <c r="CM8" s="261">
        <v>0</v>
      </c>
      <c r="CN8" s="261" t="s">
        <v>529</v>
      </c>
      <c r="CO8" s="252">
        <v>1</v>
      </c>
      <c r="CP8" s="252" t="s">
        <v>570</v>
      </c>
      <c r="CQ8" s="252">
        <v>1</v>
      </c>
      <c r="CR8" s="252" t="s">
        <v>570</v>
      </c>
      <c r="CS8" s="261">
        <v>0</v>
      </c>
      <c r="CT8" s="261" t="s">
        <v>529</v>
      </c>
      <c r="CU8" s="252">
        <v>8</v>
      </c>
      <c r="CV8" s="253">
        <v>0.30769230769230771</v>
      </c>
    </row>
    <row r="9" spans="1:100" ht="15" customHeight="1" x14ac:dyDescent="0.25">
      <c r="A9" s="5">
        <v>6</v>
      </c>
      <c r="B9" s="63" t="s">
        <v>91</v>
      </c>
      <c r="C9" s="322">
        <v>245842453</v>
      </c>
      <c r="D9" s="53">
        <v>255676150</v>
      </c>
      <c r="E9" s="53">
        <v>255676150</v>
      </c>
      <c r="F9" s="53">
        <v>325000000</v>
      </c>
      <c r="G9" s="323">
        <v>350495738</v>
      </c>
      <c r="H9" s="316">
        <v>477461247</v>
      </c>
      <c r="I9" s="243">
        <v>350495738</v>
      </c>
      <c r="J9" s="243">
        <f>(I9/Estructura!U9)</f>
        <v>10621082.969696969</v>
      </c>
      <c r="K9" s="243">
        <f>(I9/Estructura!C9)</f>
        <v>93.55830546063082</v>
      </c>
      <c r="L9" s="244">
        <f t="shared" si="0"/>
        <v>5.6531570645161292E-3</v>
      </c>
      <c r="M9" s="244">
        <v>0.26930209587818305</v>
      </c>
      <c r="N9" s="244">
        <f t="shared" si="1"/>
        <v>0.24955384940578926</v>
      </c>
      <c r="O9" s="243">
        <v>62000000000</v>
      </c>
      <c r="P9" s="256">
        <v>0.53964930510486442</v>
      </c>
      <c r="Q9" s="256">
        <v>4.5087080621766029E-2</v>
      </c>
      <c r="R9" s="256">
        <v>0.38862529188544015</v>
      </c>
      <c r="S9" s="256">
        <v>1.5313854861174288E-2</v>
      </c>
      <c r="T9" s="256">
        <v>1.1324467526755148E-2</v>
      </c>
      <c r="U9" s="247">
        <v>255676150</v>
      </c>
      <c r="V9" s="247">
        <v>303318112</v>
      </c>
      <c r="W9" s="248">
        <f t="shared" si="2"/>
        <v>0.18633713782063754</v>
      </c>
      <c r="X9" s="247">
        <v>325000000</v>
      </c>
      <c r="Y9" s="247">
        <v>321913590.31999999</v>
      </c>
      <c r="Z9" s="248">
        <f t="shared" si="3"/>
        <v>-9.4966451692307663E-3</v>
      </c>
      <c r="AA9" s="257">
        <v>0</v>
      </c>
      <c r="AB9" s="257">
        <v>10810800</v>
      </c>
      <c r="AC9" s="257">
        <v>1143450</v>
      </c>
      <c r="AD9" s="257">
        <v>0</v>
      </c>
      <c r="AE9" s="249">
        <v>81640</v>
      </c>
      <c r="AF9" s="248" t="s">
        <v>369</v>
      </c>
      <c r="AG9" s="249">
        <v>71745.820000000007</v>
      </c>
      <c r="AH9" s="243" t="s">
        <v>370</v>
      </c>
      <c r="AI9" s="243">
        <v>80967612</v>
      </c>
      <c r="AJ9" s="243">
        <f>(AI9/Estructura!U9)/12</f>
        <v>204463.66666666666</v>
      </c>
      <c r="AK9" s="250">
        <v>40</v>
      </c>
      <c r="AL9" s="259">
        <v>12461780</v>
      </c>
      <c r="AM9" s="259">
        <v>72629226</v>
      </c>
      <c r="AN9" s="259">
        <v>13239020</v>
      </c>
      <c r="AO9" s="258">
        <f>(AN9/Y9)</f>
        <v>4.11260052327697E-2</v>
      </c>
      <c r="AP9" s="259">
        <v>0</v>
      </c>
      <c r="AQ9" s="259">
        <v>4929738</v>
      </c>
      <c r="AR9" s="259">
        <v>27459546</v>
      </c>
      <c r="AS9" s="243">
        <v>0</v>
      </c>
      <c r="AT9" s="244">
        <f t="shared" si="4"/>
        <v>0</v>
      </c>
      <c r="AU9" s="261">
        <v>1</v>
      </c>
      <c r="AV9" s="261" t="s">
        <v>571</v>
      </c>
      <c r="AW9" s="261">
        <v>1</v>
      </c>
      <c r="AX9" s="261" t="s">
        <v>571</v>
      </c>
      <c r="AY9" s="261">
        <v>1</v>
      </c>
      <c r="AZ9" s="261" t="s">
        <v>571</v>
      </c>
      <c r="BA9" s="252">
        <v>1</v>
      </c>
      <c r="BB9" s="252" t="s">
        <v>572</v>
      </c>
      <c r="BC9" s="252">
        <v>1</v>
      </c>
      <c r="BD9" s="252" t="s">
        <v>573</v>
      </c>
      <c r="BE9" s="261">
        <v>0</v>
      </c>
      <c r="BF9" s="261" t="s">
        <v>574</v>
      </c>
      <c r="BG9" s="261">
        <v>0</v>
      </c>
      <c r="BH9" s="261" t="s">
        <v>574</v>
      </c>
      <c r="BI9" s="252">
        <v>0</v>
      </c>
      <c r="BJ9" s="252" t="s">
        <v>529</v>
      </c>
      <c r="BK9" s="252">
        <v>0</v>
      </c>
      <c r="BL9" s="252" t="s">
        <v>529</v>
      </c>
      <c r="BM9" s="252">
        <v>0</v>
      </c>
      <c r="BN9" s="252" t="s">
        <v>529</v>
      </c>
      <c r="BO9" s="261">
        <v>0</v>
      </c>
      <c r="BP9" s="261" t="s">
        <v>529</v>
      </c>
      <c r="BQ9" s="261">
        <v>1</v>
      </c>
      <c r="BR9" s="261" t="s">
        <v>575</v>
      </c>
      <c r="BS9" s="252">
        <v>1</v>
      </c>
      <c r="BT9" s="252" t="s">
        <v>576</v>
      </c>
      <c r="BU9" s="252">
        <v>0</v>
      </c>
      <c r="BV9" s="252" t="s">
        <v>577</v>
      </c>
      <c r="BW9" s="252">
        <v>0</v>
      </c>
      <c r="BX9" s="252" t="s">
        <v>578</v>
      </c>
      <c r="BY9" s="252">
        <v>0</v>
      </c>
      <c r="BZ9" s="252" t="s">
        <v>529</v>
      </c>
      <c r="CA9" s="252">
        <v>1</v>
      </c>
      <c r="CB9" s="252" t="s">
        <v>579</v>
      </c>
      <c r="CC9" s="252">
        <v>1</v>
      </c>
      <c r="CD9" s="252" t="s">
        <v>579</v>
      </c>
      <c r="CE9" s="252">
        <v>1</v>
      </c>
      <c r="CF9" s="252" t="s">
        <v>579</v>
      </c>
      <c r="CG9" s="252">
        <v>0</v>
      </c>
      <c r="CH9" s="252" t="s">
        <v>529</v>
      </c>
      <c r="CI9" s="252">
        <v>0</v>
      </c>
      <c r="CJ9" s="252" t="s">
        <v>529</v>
      </c>
      <c r="CK9" s="261">
        <v>1</v>
      </c>
      <c r="CL9" s="261" t="s">
        <v>580</v>
      </c>
      <c r="CM9" s="261">
        <v>0</v>
      </c>
      <c r="CN9" s="261" t="s">
        <v>581</v>
      </c>
      <c r="CO9" s="252">
        <v>1</v>
      </c>
      <c r="CP9" s="252" t="s">
        <v>582</v>
      </c>
      <c r="CQ9" s="252">
        <v>1</v>
      </c>
      <c r="CR9" s="252" t="s">
        <v>583</v>
      </c>
      <c r="CS9" s="261">
        <v>0</v>
      </c>
      <c r="CT9" s="261" t="s">
        <v>529</v>
      </c>
      <c r="CU9" s="252">
        <v>12</v>
      </c>
      <c r="CV9" s="253">
        <v>0.46153846153846156</v>
      </c>
    </row>
    <row r="10" spans="1:100" x14ac:dyDescent="0.25">
      <c r="A10" s="5">
        <v>7</v>
      </c>
      <c r="B10" s="63" t="s">
        <v>101</v>
      </c>
      <c r="C10" s="322">
        <v>101133000</v>
      </c>
      <c r="D10" s="53">
        <v>116456000</v>
      </c>
      <c r="E10" s="53">
        <v>136615000</v>
      </c>
      <c r="F10" s="53">
        <v>129784000</v>
      </c>
      <c r="G10" s="323">
        <v>174030000</v>
      </c>
      <c r="H10" s="316">
        <v>332438000</v>
      </c>
      <c r="I10" s="243">
        <v>174030000</v>
      </c>
      <c r="J10" s="243">
        <f>(I10/Estructura!U10)</f>
        <v>6961200</v>
      </c>
      <c r="K10" s="243">
        <f>(I10/Estructura!C10)</f>
        <v>58.099594650042036</v>
      </c>
      <c r="L10" s="244">
        <f t="shared" si="0"/>
        <v>3.9766407601953321E-3</v>
      </c>
      <c r="M10" s="244">
        <v>0.56814802348558313</v>
      </c>
      <c r="N10" s="244">
        <f t="shared" si="1"/>
        <v>0.50820489472510832</v>
      </c>
      <c r="O10" s="243">
        <v>43763068000</v>
      </c>
      <c r="P10" s="256">
        <v>0.76259411819484524</v>
      </c>
      <c r="Q10" s="256">
        <v>3.6018101673667452E-2</v>
      </c>
      <c r="R10" s="256">
        <v>0.1790496658034002</v>
      </c>
      <c r="S10" s="256">
        <v>1.9894468148183561E-2</v>
      </c>
      <c r="T10" s="256">
        <v>2.4436461799035207E-3</v>
      </c>
      <c r="U10" s="247">
        <v>136615000</v>
      </c>
      <c r="V10" s="247">
        <v>147143676</v>
      </c>
      <c r="W10" s="248">
        <f t="shared" si="2"/>
        <v>7.7068228232624492E-2</v>
      </c>
      <c r="X10" s="247">
        <v>129784000</v>
      </c>
      <c r="Y10" s="247">
        <v>160721713</v>
      </c>
      <c r="Z10" s="248">
        <f t="shared" si="3"/>
        <v>0.23837848270973305</v>
      </c>
      <c r="AA10" s="258" t="s">
        <v>336</v>
      </c>
      <c r="AB10" s="258" t="s">
        <v>336</v>
      </c>
      <c r="AC10" s="258" t="s">
        <v>336</v>
      </c>
      <c r="AD10" s="258" t="s">
        <v>336</v>
      </c>
      <c r="AE10" s="249">
        <v>75776.53</v>
      </c>
      <c r="AF10" s="248" t="s">
        <v>371</v>
      </c>
      <c r="AG10" s="249">
        <v>55000.07</v>
      </c>
      <c r="AH10" s="243" t="s">
        <v>372</v>
      </c>
      <c r="AI10" s="243">
        <v>27420788.25</v>
      </c>
      <c r="AJ10" s="243">
        <f>(AI10/Estructura!U10)/12</f>
        <v>91402.627500000002</v>
      </c>
      <c r="AK10" s="250">
        <v>40</v>
      </c>
      <c r="AL10" s="259">
        <v>1508867</v>
      </c>
      <c r="AM10" s="259">
        <v>7915894</v>
      </c>
      <c r="AN10" s="259">
        <v>12885772</v>
      </c>
      <c r="AO10" s="258">
        <f>(AN10/Y10)</f>
        <v>8.0174431689886236E-2</v>
      </c>
      <c r="AP10" s="259">
        <v>0</v>
      </c>
      <c r="AQ10" s="259">
        <v>3197473</v>
      </c>
      <c r="AR10" s="259">
        <v>9492283</v>
      </c>
      <c r="AS10" s="243">
        <v>11282364.85</v>
      </c>
      <c r="AT10" s="244">
        <f t="shared" si="4"/>
        <v>6.4829999712693209E-2</v>
      </c>
      <c r="AU10" s="261">
        <v>1</v>
      </c>
      <c r="AV10" s="261" t="s">
        <v>584</v>
      </c>
      <c r="AW10" s="261">
        <v>1</v>
      </c>
      <c r="AX10" s="261" t="s">
        <v>584</v>
      </c>
      <c r="AY10" s="261">
        <v>1</v>
      </c>
      <c r="AZ10" s="261" t="s">
        <v>584</v>
      </c>
      <c r="BA10" s="252">
        <v>1</v>
      </c>
      <c r="BB10" s="252" t="s">
        <v>585</v>
      </c>
      <c r="BC10" s="252">
        <v>1</v>
      </c>
      <c r="BD10" s="252" t="s">
        <v>586</v>
      </c>
      <c r="BE10" s="261">
        <v>0</v>
      </c>
      <c r="BF10" s="261" t="s">
        <v>587</v>
      </c>
      <c r="BG10" s="261">
        <v>0</v>
      </c>
      <c r="BH10" s="261" t="s">
        <v>562</v>
      </c>
      <c r="BI10" s="252">
        <v>1</v>
      </c>
      <c r="BJ10" s="252" t="s">
        <v>588</v>
      </c>
      <c r="BK10" s="252">
        <v>1</v>
      </c>
      <c r="BL10" s="252" t="s">
        <v>588</v>
      </c>
      <c r="BM10" s="252">
        <v>1</v>
      </c>
      <c r="BN10" s="252" t="s">
        <v>588</v>
      </c>
      <c r="BO10" s="261">
        <v>0</v>
      </c>
      <c r="BP10" s="261" t="s">
        <v>529</v>
      </c>
      <c r="BQ10" s="261">
        <v>1</v>
      </c>
      <c r="BR10" s="261" t="s">
        <v>589</v>
      </c>
      <c r="BS10" s="252">
        <v>0</v>
      </c>
      <c r="BT10" s="252" t="s">
        <v>590</v>
      </c>
      <c r="BU10" s="252">
        <v>1</v>
      </c>
      <c r="BV10" s="252" t="s">
        <v>591</v>
      </c>
      <c r="BW10" s="252">
        <v>1</v>
      </c>
      <c r="BX10" s="252" t="s">
        <v>592</v>
      </c>
      <c r="BY10" s="252">
        <v>1</v>
      </c>
      <c r="BZ10" s="252" t="s">
        <v>593</v>
      </c>
      <c r="CA10" s="252">
        <v>1</v>
      </c>
      <c r="CB10" s="252" t="s">
        <v>594</v>
      </c>
      <c r="CC10" s="252">
        <v>1</v>
      </c>
      <c r="CD10" s="252" t="s">
        <v>594</v>
      </c>
      <c r="CE10" s="252">
        <v>1</v>
      </c>
      <c r="CF10" s="252" t="s">
        <v>594</v>
      </c>
      <c r="CG10" s="252">
        <v>0</v>
      </c>
      <c r="CH10" s="252" t="s">
        <v>529</v>
      </c>
      <c r="CI10" s="252">
        <v>0</v>
      </c>
      <c r="CJ10" s="252" t="s">
        <v>529</v>
      </c>
      <c r="CK10" s="261">
        <v>1</v>
      </c>
      <c r="CL10" s="261" t="s">
        <v>592</v>
      </c>
      <c r="CM10" s="261">
        <v>0</v>
      </c>
      <c r="CN10" s="261" t="s">
        <v>595</v>
      </c>
      <c r="CO10" s="252">
        <v>1</v>
      </c>
      <c r="CP10" s="252" t="s">
        <v>596</v>
      </c>
      <c r="CQ10" s="252">
        <v>1</v>
      </c>
      <c r="CR10" s="252" t="s">
        <v>596</v>
      </c>
      <c r="CS10" s="261">
        <v>0</v>
      </c>
      <c r="CT10" s="261" t="s">
        <v>529</v>
      </c>
      <c r="CU10" s="252">
        <v>17</v>
      </c>
      <c r="CV10" s="253">
        <v>0.65384615384615385</v>
      </c>
    </row>
    <row r="11" spans="1:100" x14ac:dyDescent="0.25">
      <c r="A11" s="5">
        <v>8</v>
      </c>
      <c r="B11" s="63" t="s">
        <v>111</v>
      </c>
      <c r="C11" s="322">
        <v>84815390.400000006</v>
      </c>
      <c r="D11" s="53">
        <v>88208007</v>
      </c>
      <c r="E11" s="53">
        <v>88208007</v>
      </c>
      <c r="F11" s="53">
        <v>88208007</v>
      </c>
      <c r="G11" s="323">
        <v>107208007</v>
      </c>
      <c r="H11" s="316">
        <v>149102228</v>
      </c>
      <c r="I11" s="243">
        <v>107208007</v>
      </c>
      <c r="J11" s="243">
        <f>(I11/Estructura!U11)</f>
        <v>4288320.28</v>
      </c>
      <c r="K11" s="243">
        <f>(I11/Estructura!C11)</f>
        <v>145.71778728830236</v>
      </c>
      <c r="L11" s="244">
        <f t="shared" si="0"/>
        <v>8.0366051267612305E-3</v>
      </c>
      <c r="M11" s="244">
        <v>0.16558055870252431</v>
      </c>
      <c r="N11" s="244">
        <f t="shared" si="1"/>
        <v>0.10785181390809577</v>
      </c>
      <c r="O11" s="243">
        <v>13339962000</v>
      </c>
      <c r="P11" s="256">
        <v>0.78301058095408427</v>
      </c>
      <c r="Q11" s="256">
        <v>5.2005174520882567E-2</v>
      </c>
      <c r="R11" s="256">
        <v>6.2740796935481055E-2</v>
      </c>
      <c r="S11" s="256">
        <v>9.9419383581531628E-2</v>
      </c>
      <c r="T11" s="256">
        <v>2.824064008020548E-3</v>
      </c>
      <c r="U11" s="247">
        <v>88208007</v>
      </c>
      <c r="V11" s="247">
        <v>91208007</v>
      </c>
      <c r="W11" s="248">
        <f t="shared" si="2"/>
        <v>3.4010517888699132E-2</v>
      </c>
      <c r="X11" s="247">
        <v>88208007</v>
      </c>
      <c r="Y11" s="247">
        <v>90711007</v>
      </c>
      <c r="Z11" s="248">
        <f t="shared" si="3"/>
        <v>2.8376108758471297E-2</v>
      </c>
      <c r="AA11" s="257">
        <v>495000</v>
      </c>
      <c r="AB11" s="257">
        <v>4140000</v>
      </c>
      <c r="AC11" s="257">
        <v>255108.25</v>
      </c>
      <c r="AD11" s="257">
        <v>0</v>
      </c>
      <c r="AE11" s="249">
        <v>88358</v>
      </c>
      <c r="AF11" s="248" t="s">
        <v>373</v>
      </c>
      <c r="AG11" s="249">
        <v>74678</v>
      </c>
      <c r="AH11" s="243" t="s">
        <v>374</v>
      </c>
      <c r="AI11" s="243">
        <v>20190393.039999999</v>
      </c>
      <c r="AJ11" s="243">
        <f>(AI11/Estructura!U11)/12</f>
        <v>67301.310133333332</v>
      </c>
      <c r="AK11" s="250">
        <v>45</v>
      </c>
      <c r="AL11" s="259">
        <v>329307.95</v>
      </c>
      <c r="AM11" s="259">
        <v>340132.08</v>
      </c>
      <c r="AN11" s="259">
        <v>335936</v>
      </c>
      <c r="AO11" s="258">
        <f>(AN11/Y11)</f>
        <v>3.7033653479340164E-3</v>
      </c>
      <c r="AP11" s="259">
        <v>2087133.4</v>
      </c>
      <c r="AQ11" s="259">
        <v>0</v>
      </c>
      <c r="AR11" s="259">
        <v>2229382.63</v>
      </c>
      <c r="AS11" s="243">
        <v>0</v>
      </c>
      <c r="AT11" s="244">
        <f t="shared" si="4"/>
        <v>0</v>
      </c>
      <c r="AU11" s="261">
        <v>0</v>
      </c>
      <c r="AV11" s="261" t="s">
        <v>597</v>
      </c>
      <c r="AW11" s="261">
        <v>0</v>
      </c>
      <c r="AX11" s="261" t="s">
        <v>597</v>
      </c>
      <c r="AY11" s="261">
        <v>0</v>
      </c>
      <c r="AZ11" s="261" t="s">
        <v>529</v>
      </c>
      <c r="BA11" s="252">
        <v>0</v>
      </c>
      <c r="BB11" s="252" t="s">
        <v>598</v>
      </c>
      <c r="BC11" s="252">
        <v>0</v>
      </c>
      <c r="BD11" s="252" t="s">
        <v>529</v>
      </c>
      <c r="BE11" s="261">
        <v>0</v>
      </c>
      <c r="BF11" s="261" t="s">
        <v>599</v>
      </c>
      <c r="BG11" s="261">
        <v>0</v>
      </c>
      <c r="BH11" s="261" t="s">
        <v>529</v>
      </c>
      <c r="BI11" s="252">
        <v>0</v>
      </c>
      <c r="BJ11" s="252" t="s">
        <v>529</v>
      </c>
      <c r="BK11" s="252">
        <v>0</v>
      </c>
      <c r="BL11" s="252" t="s">
        <v>529</v>
      </c>
      <c r="BM11" s="252">
        <v>0</v>
      </c>
      <c r="BN11" s="252" t="s">
        <v>529</v>
      </c>
      <c r="BO11" s="261">
        <v>0</v>
      </c>
      <c r="BP11" s="261" t="s">
        <v>529</v>
      </c>
      <c r="BQ11" s="261">
        <v>0</v>
      </c>
      <c r="BR11" s="261" t="s">
        <v>529</v>
      </c>
      <c r="BS11" s="252">
        <v>0</v>
      </c>
      <c r="BT11" s="252" t="s">
        <v>600</v>
      </c>
      <c r="BU11" s="252">
        <v>0</v>
      </c>
      <c r="BV11" s="252" t="s">
        <v>601</v>
      </c>
      <c r="BW11" s="252">
        <v>0</v>
      </c>
      <c r="BX11" s="252" t="s">
        <v>601</v>
      </c>
      <c r="BY11" s="252">
        <v>0</v>
      </c>
      <c r="BZ11" s="252" t="s">
        <v>529</v>
      </c>
      <c r="CA11" s="252">
        <v>0</v>
      </c>
      <c r="CB11" s="252" t="s">
        <v>602</v>
      </c>
      <c r="CC11" s="252">
        <v>0</v>
      </c>
      <c r="CD11" s="252" t="s">
        <v>602</v>
      </c>
      <c r="CE11" s="252">
        <v>0</v>
      </c>
      <c r="CF11" s="252" t="s">
        <v>602</v>
      </c>
      <c r="CG11" s="252">
        <v>0</v>
      </c>
      <c r="CH11" s="252" t="s">
        <v>529</v>
      </c>
      <c r="CI11" s="252">
        <v>0</v>
      </c>
      <c r="CJ11" s="252" t="s">
        <v>529</v>
      </c>
      <c r="CK11" s="261">
        <v>0</v>
      </c>
      <c r="CL11" s="261" t="s">
        <v>529</v>
      </c>
      <c r="CM11" s="261">
        <v>0</v>
      </c>
      <c r="CN11" s="261" t="s">
        <v>529</v>
      </c>
      <c r="CO11" s="252">
        <v>0</v>
      </c>
      <c r="CP11" s="252" t="s">
        <v>529</v>
      </c>
      <c r="CQ11" s="252">
        <v>0</v>
      </c>
      <c r="CR11" s="252" t="s">
        <v>529</v>
      </c>
      <c r="CS11" s="261">
        <v>0</v>
      </c>
      <c r="CT11" s="261" t="s">
        <v>529</v>
      </c>
      <c r="CU11" s="252">
        <v>0</v>
      </c>
      <c r="CV11" s="253">
        <v>0</v>
      </c>
    </row>
    <row r="12" spans="1:100" x14ac:dyDescent="0.25">
      <c r="A12" s="5">
        <v>9</v>
      </c>
      <c r="B12" s="63" t="s">
        <v>121</v>
      </c>
      <c r="C12" s="322">
        <v>1471386210</v>
      </c>
      <c r="D12" s="53">
        <v>1472274250</v>
      </c>
      <c r="E12" s="53">
        <v>1528220672</v>
      </c>
      <c r="F12" s="53">
        <v>1589349499</v>
      </c>
      <c r="G12" s="323">
        <v>1820457828</v>
      </c>
      <c r="H12" s="316">
        <v>2413051191</v>
      </c>
      <c r="I12" s="243">
        <v>1820457828</v>
      </c>
      <c r="J12" s="243">
        <f>(I12/Estructura!U12)</f>
        <v>27582694.363636363</v>
      </c>
      <c r="K12" s="243">
        <f>(I12/Estructura!C12)</f>
        <v>206.08763149255927</v>
      </c>
      <c r="L12" s="244">
        <f t="shared" si="0"/>
        <v>1.0039228272159697E-2</v>
      </c>
      <c r="M12" s="244">
        <v>0.15847238180114231</v>
      </c>
      <c r="N12" s="244">
        <f t="shared" si="1"/>
        <v>8.4383890835195277E-2</v>
      </c>
      <c r="O12" s="243">
        <v>181334439127</v>
      </c>
      <c r="P12" s="256">
        <v>0.59951596369455473</v>
      </c>
      <c r="Q12" s="256">
        <v>1.7327549382444119E-2</v>
      </c>
      <c r="R12" s="256">
        <v>7.812392497561009E-2</v>
      </c>
      <c r="S12" s="256">
        <v>0.29727644813673987</v>
      </c>
      <c r="T12" s="256">
        <v>7.7561138106511749E-3</v>
      </c>
      <c r="U12" s="247">
        <v>1528220672</v>
      </c>
      <c r="V12" s="247">
        <v>1785371000</v>
      </c>
      <c r="W12" s="248">
        <f t="shared" si="2"/>
        <v>0.16826779843480622</v>
      </c>
      <c r="X12" s="247">
        <v>1589349499</v>
      </c>
      <c r="Y12" s="247">
        <v>2020303000</v>
      </c>
      <c r="Z12" s="248">
        <f t="shared" si="3"/>
        <v>0.27115087101430535</v>
      </c>
      <c r="AA12" s="258" t="s">
        <v>336</v>
      </c>
      <c r="AB12" s="257">
        <v>3300000</v>
      </c>
      <c r="AC12" s="257">
        <v>151536814</v>
      </c>
      <c r="AD12" s="258" t="s">
        <v>337</v>
      </c>
      <c r="AE12" s="249">
        <v>68893.070000000007</v>
      </c>
      <c r="AF12" s="248" t="s">
        <v>366</v>
      </c>
      <c r="AG12" s="249">
        <v>51776.39</v>
      </c>
      <c r="AH12" s="243" t="s">
        <v>375</v>
      </c>
      <c r="AI12" s="243">
        <v>60398499.789999999</v>
      </c>
      <c r="AJ12" s="243">
        <f>(AI12/Estructura!U12)/12</f>
        <v>76260.732058080801</v>
      </c>
      <c r="AK12" s="250">
        <v>40</v>
      </c>
      <c r="AL12" s="259">
        <v>1829100</v>
      </c>
      <c r="AM12" s="259">
        <v>23217000</v>
      </c>
      <c r="AN12" s="259">
        <v>23042500</v>
      </c>
      <c r="AO12" s="258">
        <f>(AN12/Y12)</f>
        <v>1.1405467397712126E-2</v>
      </c>
      <c r="AP12" s="259">
        <v>0</v>
      </c>
      <c r="AQ12" s="259">
        <v>610792400</v>
      </c>
      <c r="AR12" s="259">
        <v>398907800</v>
      </c>
      <c r="AS12" s="243">
        <v>132939700</v>
      </c>
      <c r="AT12" s="244">
        <f t="shared" si="4"/>
        <v>7.3025421383175262E-2</v>
      </c>
      <c r="AU12" s="261">
        <v>1</v>
      </c>
      <c r="AV12" s="261" t="s">
        <v>603</v>
      </c>
      <c r="AW12" s="261">
        <v>0</v>
      </c>
      <c r="AX12" s="261" t="s">
        <v>529</v>
      </c>
      <c r="AY12" s="261">
        <v>0</v>
      </c>
      <c r="AZ12" s="261" t="s">
        <v>529</v>
      </c>
      <c r="BA12" s="252">
        <v>1</v>
      </c>
      <c r="BB12" s="252" t="s">
        <v>603</v>
      </c>
      <c r="BC12" s="252">
        <v>1</v>
      </c>
      <c r="BD12" s="252" t="s">
        <v>603</v>
      </c>
      <c r="BE12" s="261">
        <v>0</v>
      </c>
      <c r="BF12" s="261" t="s">
        <v>604</v>
      </c>
      <c r="BG12" s="261">
        <v>0.5</v>
      </c>
      <c r="BH12" s="261" t="s">
        <v>605</v>
      </c>
      <c r="BI12" s="252">
        <v>1</v>
      </c>
      <c r="BJ12" s="252" t="s">
        <v>603</v>
      </c>
      <c r="BK12" s="252">
        <v>1</v>
      </c>
      <c r="BL12" s="252" t="s">
        <v>603</v>
      </c>
      <c r="BM12" s="252">
        <v>1</v>
      </c>
      <c r="BN12" s="252" t="s">
        <v>603</v>
      </c>
      <c r="BO12" s="261">
        <v>0</v>
      </c>
      <c r="BP12" s="261" t="s">
        <v>529</v>
      </c>
      <c r="BQ12" s="261">
        <v>0</v>
      </c>
      <c r="BR12" s="261" t="s">
        <v>529</v>
      </c>
      <c r="BS12" s="252">
        <v>1</v>
      </c>
      <c r="BT12" s="252" t="s">
        <v>603</v>
      </c>
      <c r="BU12" s="252">
        <v>0</v>
      </c>
      <c r="BV12" s="252" t="s">
        <v>606</v>
      </c>
      <c r="BW12" s="252">
        <v>0</v>
      </c>
      <c r="BX12" s="252" t="s">
        <v>607</v>
      </c>
      <c r="BY12" s="252">
        <v>0</v>
      </c>
      <c r="BZ12" s="252" t="s">
        <v>608</v>
      </c>
      <c r="CA12" s="252">
        <v>0</v>
      </c>
      <c r="CB12" s="252" t="s">
        <v>529</v>
      </c>
      <c r="CC12" s="252">
        <v>0</v>
      </c>
      <c r="CD12" s="252" t="s">
        <v>529</v>
      </c>
      <c r="CE12" s="252">
        <v>1</v>
      </c>
      <c r="CF12" s="252" t="s">
        <v>609</v>
      </c>
      <c r="CG12" s="252">
        <v>0</v>
      </c>
      <c r="CH12" s="252" t="s">
        <v>529</v>
      </c>
      <c r="CI12" s="252">
        <v>0</v>
      </c>
      <c r="CJ12" s="252" t="s">
        <v>529</v>
      </c>
      <c r="CK12" s="261">
        <v>1</v>
      </c>
      <c r="CL12" s="261" t="s">
        <v>603</v>
      </c>
      <c r="CM12" s="261">
        <v>0</v>
      </c>
      <c r="CN12" s="261" t="s">
        <v>529</v>
      </c>
      <c r="CO12" s="252">
        <v>1</v>
      </c>
      <c r="CP12" s="252" t="s">
        <v>603</v>
      </c>
      <c r="CQ12" s="252">
        <v>1</v>
      </c>
      <c r="CR12" s="252" t="s">
        <v>603</v>
      </c>
      <c r="CS12" s="261">
        <v>0</v>
      </c>
      <c r="CT12" s="261" t="s">
        <v>529</v>
      </c>
      <c r="CU12" s="252">
        <v>11.5</v>
      </c>
      <c r="CV12" s="253">
        <v>0.44230769230769229</v>
      </c>
    </row>
    <row r="13" spans="1:100" x14ac:dyDescent="0.25">
      <c r="A13" s="5">
        <v>10</v>
      </c>
      <c r="B13" s="63" t="s">
        <v>131</v>
      </c>
      <c r="C13" s="322">
        <v>156888086</v>
      </c>
      <c r="D13" s="53">
        <v>164895159</v>
      </c>
      <c r="E13" s="53">
        <v>157604925</v>
      </c>
      <c r="F13" s="53">
        <v>165485177</v>
      </c>
      <c r="G13" s="323">
        <v>176390000</v>
      </c>
      <c r="H13" s="316">
        <v>214554653</v>
      </c>
      <c r="I13" s="243">
        <v>176390000</v>
      </c>
      <c r="J13" s="243">
        <f>(I13/Estructura!U13)</f>
        <v>6082413.7931034481</v>
      </c>
      <c r="K13" s="243">
        <f>(I13/Estructura!C13)</f>
        <v>98.972893244435866</v>
      </c>
      <c r="L13" s="244">
        <f t="shared" si="0"/>
        <v>5.7401253630967692E-3</v>
      </c>
      <c r="M13" s="244">
        <v>2.8553669656077075E-2</v>
      </c>
      <c r="N13" s="244">
        <f t="shared" si="1"/>
        <v>-1.4598743948173782E-2</v>
      </c>
      <c r="O13" s="243">
        <v>30729294021</v>
      </c>
      <c r="P13" s="256"/>
      <c r="Q13" s="256"/>
      <c r="R13" s="256"/>
      <c r="S13" s="256"/>
      <c r="T13" s="256"/>
      <c r="U13" s="247">
        <v>157604925</v>
      </c>
      <c r="V13" s="247">
        <v>159436268</v>
      </c>
      <c r="W13" s="248">
        <f t="shared" si="2"/>
        <v>1.1619833580708283E-2</v>
      </c>
      <c r="X13" s="247">
        <v>165485177</v>
      </c>
      <c r="Y13" s="247">
        <v>166061098</v>
      </c>
      <c r="Z13" s="248">
        <f t="shared" si="3"/>
        <v>3.4801969000521904E-3</v>
      </c>
      <c r="AA13" s="257">
        <v>3447665</v>
      </c>
      <c r="AB13" s="258" t="s">
        <v>337</v>
      </c>
      <c r="AC13" s="258" t="s">
        <v>337</v>
      </c>
      <c r="AD13" s="258" t="s">
        <v>337</v>
      </c>
      <c r="AE13" s="249">
        <v>77706</v>
      </c>
      <c r="AF13" s="248" t="s">
        <v>376</v>
      </c>
      <c r="AG13" s="248" t="s">
        <v>365</v>
      </c>
      <c r="AH13" s="243" t="s">
        <v>342</v>
      </c>
      <c r="AI13" s="243">
        <v>27974160</v>
      </c>
      <c r="AJ13" s="243">
        <f>(AI13/Estructura!U13)/12</f>
        <v>80385.517241379319</v>
      </c>
      <c r="AK13" s="250">
        <v>45</v>
      </c>
      <c r="AL13" s="259"/>
      <c r="AM13" s="259"/>
      <c r="AN13" s="259"/>
      <c r="AO13" s="259"/>
      <c r="AP13" s="259"/>
      <c r="AQ13" s="259"/>
      <c r="AR13" s="259"/>
      <c r="AS13" s="243"/>
      <c r="AT13" s="244"/>
      <c r="AU13" s="261">
        <v>0</v>
      </c>
      <c r="AV13" s="261" t="s">
        <v>610</v>
      </c>
      <c r="AW13" s="261">
        <v>0</v>
      </c>
      <c r="AX13" s="261" t="s">
        <v>611</v>
      </c>
      <c r="AY13" s="261">
        <v>0</v>
      </c>
      <c r="AZ13" s="261" t="s">
        <v>529</v>
      </c>
      <c r="BA13" s="252">
        <v>0</v>
      </c>
      <c r="BB13" s="252" t="s">
        <v>529</v>
      </c>
      <c r="BC13" s="252">
        <v>1</v>
      </c>
      <c r="BD13" s="252" t="s">
        <v>612</v>
      </c>
      <c r="BE13" s="261">
        <v>0</v>
      </c>
      <c r="BF13" s="261" t="s">
        <v>529</v>
      </c>
      <c r="BG13" s="261">
        <v>0</v>
      </c>
      <c r="BH13" s="261" t="s">
        <v>529</v>
      </c>
      <c r="BI13" s="252">
        <v>0</v>
      </c>
      <c r="BJ13" s="252" t="s">
        <v>529</v>
      </c>
      <c r="BK13" s="252">
        <v>0</v>
      </c>
      <c r="BL13" s="252" t="s">
        <v>529</v>
      </c>
      <c r="BM13" s="252">
        <v>0</v>
      </c>
      <c r="BN13" s="252" t="s">
        <v>529</v>
      </c>
      <c r="BO13" s="261">
        <v>0</v>
      </c>
      <c r="BP13" s="261" t="s">
        <v>529</v>
      </c>
      <c r="BQ13" s="261">
        <v>0</v>
      </c>
      <c r="BR13" s="261" t="s">
        <v>529</v>
      </c>
      <c r="BS13" s="252">
        <v>1</v>
      </c>
      <c r="BT13" s="252" t="s">
        <v>613</v>
      </c>
      <c r="BU13" s="252">
        <v>0</v>
      </c>
      <c r="BV13" s="252" t="s">
        <v>529</v>
      </c>
      <c r="BW13" s="252">
        <v>0</v>
      </c>
      <c r="BX13" s="252" t="s">
        <v>529</v>
      </c>
      <c r="BY13" s="252">
        <v>0</v>
      </c>
      <c r="BZ13" s="252" t="s">
        <v>529</v>
      </c>
      <c r="CA13" s="252">
        <v>1</v>
      </c>
      <c r="CB13" s="252" t="s">
        <v>614</v>
      </c>
      <c r="CC13" s="252">
        <v>0</v>
      </c>
      <c r="CD13" s="252" t="s">
        <v>529</v>
      </c>
      <c r="CE13" s="252">
        <v>0</v>
      </c>
      <c r="CF13" s="252" t="s">
        <v>529</v>
      </c>
      <c r="CG13" s="252">
        <v>0</v>
      </c>
      <c r="CH13" s="252" t="s">
        <v>529</v>
      </c>
      <c r="CI13" s="252">
        <v>0</v>
      </c>
      <c r="CJ13" s="252" t="s">
        <v>529</v>
      </c>
      <c r="CK13" s="261">
        <v>0</v>
      </c>
      <c r="CL13" s="261" t="s">
        <v>529</v>
      </c>
      <c r="CM13" s="261">
        <v>0</v>
      </c>
      <c r="CN13" s="261" t="s">
        <v>529</v>
      </c>
      <c r="CO13" s="252">
        <v>0</v>
      </c>
      <c r="CP13" s="252" t="s">
        <v>529</v>
      </c>
      <c r="CQ13" s="252">
        <v>0</v>
      </c>
      <c r="CR13" s="252" t="s">
        <v>529</v>
      </c>
      <c r="CS13" s="261">
        <v>0</v>
      </c>
      <c r="CT13" s="261" t="s">
        <v>529</v>
      </c>
      <c r="CU13" s="252">
        <v>3</v>
      </c>
      <c r="CV13" s="253">
        <v>0.11538461538461539</v>
      </c>
    </row>
    <row r="14" spans="1:100" x14ac:dyDescent="0.25">
      <c r="A14" s="5">
        <v>11</v>
      </c>
      <c r="B14" s="63" t="s">
        <v>139</v>
      </c>
      <c r="C14" s="322">
        <v>278858366</v>
      </c>
      <c r="D14" s="53">
        <v>292794422</v>
      </c>
      <c r="E14" s="53">
        <v>445251639</v>
      </c>
      <c r="F14" s="53">
        <v>460374718</v>
      </c>
      <c r="G14" s="323">
        <v>450650782</v>
      </c>
      <c r="H14" s="316">
        <v>635653060</v>
      </c>
      <c r="I14" s="243">
        <v>450650782</v>
      </c>
      <c r="J14" s="243">
        <f>(I14/Estructura!U14)</f>
        <v>12518077.277777778</v>
      </c>
      <c r="K14" s="243">
        <f>(I14/Estructura!C14)</f>
        <v>76.850190894598271</v>
      </c>
      <c r="L14" s="244">
        <f t="shared" si="0"/>
        <v>6.3085380932496847E-3</v>
      </c>
      <c r="M14" s="244">
        <v>0.52828618426818907</v>
      </c>
      <c r="N14" s="244">
        <f t="shared" si="1"/>
        <v>0.41639885433616042</v>
      </c>
      <c r="O14" s="243">
        <v>71435057590</v>
      </c>
      <c r="P14" s="256">
        <v>0.34355615990912086</v>
      </c>
      <c r="Q14" s="256">
        <v>1.1952575200650108E-2</v>
      </c>
      <c r="R14" s="256">
        <v>0.12553014314690536</v>
      </c>
      <c r="S14" s="256">
        <v>3.6916705826155534E-2</v>
      </c>
      <c r="T14" s="256">
        <v>0.48204441591716812</v>
      </c>
      <c r="U14" s="247">
        <v>445251639</v>
      </c>
      <c r="V14" s="247">
        <v>587169108.72000003</v>
      </c>
      <c r="W14" s="248">
        <f t="shared" si="2"/>
        <v>0.31873542349835127</v>
      </c>
      <c r="X14" s="247">
        <v>460374718</v>
      </c>
      <c r="Y14" s="247">
        <v>647143916.70000005</v>
      </c>
      <c r="Z14" s="248">
        <f t="shared" si="3"/>
        <v>0.40568952072646192</v>
      </c>
      <c r="AA14" s="257">
        <v>8026991.6299999999</v>
      </c>
      <c r="AB14" s="257">
        <v>0</v>
      </c>
      <c r="AC14" s="257">
        <v>196303791.03999999</v>
      </c>
      <c r="AD14" s="257">
        <v>4493830.38</v>
      </c>
      <c r="AE14" s="249">
        <v>177425.47</v>
      </c>
      <c r="AF14" s="248" t="s">
        <v>377</v>
      </c>
      <c r="AG14" s="249">
        <v>110325.1</v>
      </c>
      <c r="AH14" s="243" t="s">
        <v>378</v>
      </c>
      <c r="AI14" s="243">
        <v>91532898.680000007</v>
      </c>
      <c r="AJ14" s="243">
        <f>(AI14/Estructura!U14)/12</f>
        <v>211881.70990740741</v>
      </c>
      <c r="AK14" s="250">
        <v>45</v>
      </c>
      <c r="AL14" s="259">
        <v>743026.11</v>
      </c>
      <c r="AM14" s="259">
        <v>46423686.240000002</v>
      </c>
      <c r="AN14" s="259">
        <v>17548242.850000001</v>
      </c>
      <c r="AO14" s="258">
        <f>(AN14/Y14)</f>
        <v>2.7116445657844195E-2</v>
      </c>
      <c r="AP14" s="259">
        <v>0</v>
      </c>
      <c r="AQ14" s="259">
        <v>23890421.600000001</v>
      </c>
      <c r="AR14" s="259">
        <v>4103342.38</v>
      </c>
      <c r="AS14" s="243">
        <v>307547803</v>
      </c>
      <c r="AT14" s="244">
        <f>(AS14/I14)</f>
        <v>0.68245261138812363</v>
      </c>
      <c r="AU14" s="261">
        <v>1</v>
      </c>
      <c r="AV14" s="261" t="s">
        <v>615</v>
      </c>
      <c r="AW14" s="261">
        <v>1</v>
      </c>
      <c r="AX14" s="261" t="s">
        <v>615</v>
      </c>
      <c r="AY14" s="261">
        <v>1</v>
      </c>
      <c r="AZ14" s="261" t="s">
        <v>615</v>
      </c>
      <c r="BA14" s="252">
        <v>1</v>
      </c>
      <c r="BB14" s="252" t="s">
        <v>616</v>
      </c>
      <c r="BC14" s="252">
        <v>1</v>
      </c>
      <c r="BD14" s="252" t="s">
        <v>616</v>
      </c>
      <c r="BE14" s="261">
        <v>0.5</v>
      </c>
      <c r="BF14" s="261" t="s">
        <v>617</v>
      </c>
      <c r="BG14" s="261">
        <v>0</v>
      </c>
      <c r="BH14" s="261" t="s">
        <v>529</v>
      </c>
      <c r="BI14" s="252">
        <v>0</v>
      </c>
      <c r="BJ14" s="252" t="s">
        <v>529</v>
      </c>
      <c r="BK14" s="252">
        <v>0</v>
      </c>
      <c r="BL14" s="252" t="s">
        <v>529</v>
      </c>
      <c r="BM14" s="252">
        <v>0</v>
      </c>
      <c r="BN14" s="252" t="s">
        <v>529</v>
      </c>
      <c r="BO14" s="261">
        <v>0</v>
      </c>
      <c r="BP14" s="261" t="s">
        <v>529</v>
      </c>
      <c r="BQ14" s="261">
        <v>1</v>
      </c>
      <c r="BR14" s="261" t="s">
        <v>616</v>
      </c>
      <c r="BS14" s="252">
        <v>1</v>
      </c>
      <c r="BT14" s="252" t="s">
        <v>618</v>
      </c>
      <c r="BU14" s="252">
        <v>1</v>
      </c>
      <c r="BV14" s="252" t="s">
        <v>619</v>
      </c>
      <c r="BW14" s="252">
        <v>1</v>
      </c>
      <c r="BX14" s="252" t="s">
        <v>619</v>
      </c>
      <c r="BY14" s="252">
        <v>1</v>
      </c>
      <c r="BZ14" s="252" t="s">
        <v>619</v>
      </c>
      <c r="CA14" s="252">
        <v>0</v>
      </c>
      <c r="CB14" s="252" t="s">
        <v>529</v>
      </c>
      <c r="CC14" s="252">
        <v>0</v>
      </c>
      <c r="CD14" s="252" t="s">
        <v>529</v>
      </c>
      <c r="CE14" s="252">
        <v>1</v>
      </c>
      <c r="CF14" s="252" t="s">
        <v>620</v>
      </c>
      <c r="CG14" s="252">
        <v>0</v>
      </c>
      <c r="CH14" s="252" t="s">
        <v>529</v>
      </c>
      <c r="CI14" s="252">
        <v>1</v>
      </c>
      <c r="CJ14" s="252" t="s">
        <v>621</v>
      </c>
      <c r="CK14" s="261">
        <v>1</v>
      </c>
      <c r="CL14" s="261" t="s">
        <v>622</v>
      </c>
      <c r="CM14" s="261">
        <v>0</v>
      </c>
      <c r="CN14" s="261" t="s">
        <v>529</v>
      </c>
      <c r="CO14" s="252">
        <v>1</v>
      </c>
      <c r="CP14" s="252" t="s">
        <v>623</v>
      </c>
      <c r="CQ14" s="252">
        <v>1</v>
      </c>
      <c r="CR14" s="252" t="s">
        <v>624</v>
      </c>
      <c r="CS14" s="261">
        <v>1</v>
      </c>
      <c r="CT14" s="261" t="s">
        <v>625</v>
      </c>
      <c r="CU14" s="252">
        <v>15.5</v>
      </c>
      <c r="CV14" s="253">
        <v>0.59615384615384615</v>
      </c>
    </row>
    <row r="15" spans="1:100" x14ac:dyDescent="0.25">
      <c r="A15" s="5">
        <v>12</v>
      </c>
      <c r="B15" s="63" t="s">
        <v>148</v>
      </c>
      <c r="C15" s="322">
        <v>387725500</v>
      </c>
      <c r="D15" s="53">
        <v>401418638</v>
      </c>
      <c r="E15" s="53">
        <v>416337815</v>
      </c>
      <c r="F15" s="53">
        <v>418419500</v>
      </c>
      <c r="G15" s="323">
        <v>428987600</v>
      </c>
      <c r="H15" s="316">
        <v>526381000</v>
      </c>
      <c r="I15" s="243">
        <v>428987600</v>
      </c>
      <c r="J15" s="243">
        <f>(I15/Estructura!U15)</f>
        <v>9325817.3913043477</v>
      </c>
      <c r="K15" s="243">
        <f>(I15/Estructura!C15)</f>
        <v>119.5532612639746</v>
      </c>
      <c r="L15" s="244">
        <f t="shared" si="0"/>
        <v>8.7109898567465528E-3</v>
      </c>
      <c r="M15" s="244">
        <v>2.9279544420742782E-2</v>
      </c>
      <c r="N15" s="244">
        <f t="shared" si="1"/>
        <v>-3.0272994409798238E-2</v>
      </c>
      <c r="O15" s="243">
        <v>49246711000.099998</v>
      </c>
      <c r="P15" s="256">
        <v>0.41898093373581724</v>
      </c>
      <c r="Q15" s="256">
        <v>4.1536732531191417E-2</v>
      </c>
      <c r="R15" s="256">
        <v>8.3940343368916495E-2</v>
      </c>
      <c r="S15" s="256">
        <v>0.45486266500656325</v>
      </c>
      <c r="T15" s="256">
        <v>6.7932535751160847E-4</v>
      </c>
      <c r="U15" s="247">
        <v>416337815</v>
      </c>
      <c r="V15" s="247">
        <v>639166600</v>
      </c>
      <c r="W15" s="248">
        <f t="shared" si="2"/>
        <v>0.53521149646231381</v>
      </c>
      <c r="X15" s="247">
        <v>418419500</v>
      </c>
      <c r="Y15" s="247">
        <v>525643561</v>
      </c>
      <c r="Z15" s="248">
        <f t="shared" si="3"/>
        <v>0.25625971303918682</v>
      </c>
      <c r="AA15" s="257">
        <v>0</v>
      </c>
      <c r="AB15" s="257">
        <v>0</v>
      </c>
      <c r="AC15" s="257">
        <v>1022212</v>
      </c>
      <c r="AD15" s="257">
        <v>0</v>
      </c>
      <c r="AE15" s="249">
        <v>70000</v>
      </c>
      <c r="AF15" s="248" t="s">
        <v>379</v>
      </c>
      <c r="AG15" s="248" t="s">
        <v>365</v>
      </c>
      <c r="AH15" s="243" t="s">
        <v>342</v>
      </c>
      <c r="AI15" s="243">
        <v>45264000</v>
      </c>
      <c r="AJ15" s="243">
        <f>(AI15/Estructura!U15)/12</f>
        <v>82000</v>
      </c>
      <c r="AK15" s="250">
        <v>15</v>
      </c>
      <c r="AL15" s="259">
        <v>2512871</v>
      </c>
      <c r="AM15" s="259">
        <v>17722728</v>
      </c>
      <c r="AN15" s="259">
        <v>12603821</v>
      </c>
      <c r="AO15" s="258">
        <f>(AN15/Y15)</f>
        <v>2.3977885272716201E-2</v>
      </c>
      <c r="AP15" s="259">
        <v>0</v>
      </c>
      <c r="AQ15" s="259">
        <v>0</v>
      </c>
      <c r="AR15" s="259">
        <v>5055563</v>
      </c>
      <c r="AS15" s="243">
        <v>0</v>
      </c>
      <c r="AT15" s="244">
        <f>(AS15/I15)</f>
        <v>0</v>
      </c>
      <c r="AU15" s="261">
        <v>0</v>
      </c>
      <c r="AV15" s="261" t="s">
        <v>626</v>
      </c>
      <c r="AW15" s="261">
        <v>0</v>
      </c>
      <c r="AX15" s="261" t="s">
        <v>529</v>
      </c>
      <c r="AY15" s="261">
        <v>0</v>
      </c>
      <c r="AZ15" s="261" t="s">
        <v>529</v>
      </c>
      <c r="BA15" s="252">
        <v>0</v>
      </c>
      <c r="BB15" s="252" t="s">
        <v>529</v>
      </c>
      <c r="BC15" s="252">
        <v>0</v>
      </c>
      <c r="BD15" s="252" t="s">
        <v>627</v>
      </c>
      <c r="BE15" s="261">
        <v>0</v>
      </c>
      <c r="BF15" s="261" t="s">
        <v>529</v>
      </c>
      <c r="BG15" s="261">
        <v>0</v>
      </c>
      <c r="BH15" s="261" t="s">
        <v>529</v>
      </c>
      <c r="BI15" s="252">
        <v>0</v>
      </c>
      <c r="BJ15" s="252" t="s">
        <v>529</v>
      </c>
      <c r="BK15" s="252">
        <v>0</v>
      </c>
      <c r="BL15" s="252" t="s">
        <v>529</v>
      </c>
      <c r="BM15" s="252">
        <v>0</v>
      </c>
      <c r="BN15" s="252" t="s">
        <v>529</v>
      </c>
      <c r="BO15" s="261">
        <v>0</v>
      </c>
      <c r="BP15" s="261" t="s">
        <v>529</v>
      </c>
      <c r="BQ15" s="261">
        <v>0</v>
      </c>
      <c r="BR15" s="261" t="s">
        <v>529</v>
      </c>
      <c r="BS15" s="252">
        <v>0</v>
      </c>
      <c r="BT15" s="252" t="s">
        <v>628</v>
      </c>
      <c r="BU15" s="252">
        <v>0</v>
      </c>
      <c r="BV15" s="252" t="s">
        <v>529</v>
      </c>
      <c r="BW15" s="252">
        <v>0</v>
      </c>
      <c r="BX15" s="252" t="s">
        <v>529</v>
      </c>
      <c r="BY15" s="252">
        <v>0</v>
      </c>
      <c r="BZ15" s="252" t="s">
        <v>529</v>
      </c>
      <c r="CA15" s="252">
        <v>0</v>
      </c>
      <c r="CB15" s="252" t="s">
        <v>629</v>
      </c>
      <c r="CC15" s="252">
        <v>0</v>
      </c>
      <c r="CD15" s="252" t="s">
        <v>629</v>
      </c>
      <c r="CE15" s="252">
        <v>0</v>
      </c>
      <c r="CF15" s="252" t="s">
        <v>629</v>
      </c>
      <c r="CG15" s="252">
        <v>0</v>
      </c>
      <c r="CH15" s="252" t="s">
        <v>529</v>
      </c>
      <c r="CI15" s="252">
        <v>0</v>
      </c>
      <c r="CJ15" s="252" t="s">
        <v>529</v>
      </c>
      <c r="CK15" s="261">
        <v>0</v>
      </c>
      <c r="CL15" s="261" t="s">
        <v>630</v>
      </c>
      <c r="CM15" s="261">
        <v>0</v>
      </c>
      <c r="CN15" s="261" t="s">
        <v>529</v>
      </c>
      <c r="CO15" s="252">
        <v>0</v>
      </c>
      <c r="CP15" s="252" t="s">
        <v>529</v>
      </c>
      <c r="CQ15" s="252">
        <v>0</v>
      </c>
      <c r="CR15" s="252" t="s">
        <v>529</v>
      </c>
      <c r="CS15" s="261">
        <v>0</v>
      </c>
      <c r="CT15" s="261" t="s">
        <v>529</v>
      </c>
      <c r="CU15" s="252">
        <v>0</v>
      </c>
      <c r="CV15" s="253">
        <v>0</v>
      </c>
    </row>
    <row r="16" spans="1:100" x14ac:dyDescent="0.25">
      <c r="A16" s="5">
        <v>13</v>
      </c>
      <c r="B16" s="63" t="s">
        <v>157</v>
      </c>
      <c r="C16" s="322">
        <v>93733499</v>
      </c>
      <c r="D16" s="53">
        <v>100386706</v>
      </c>
      <c r="E16" s="53">
        <v>113395423</v>
      </c>
      <c r="F16" s="53">
        <v>111544908</v>
      </c>
      <c r="G16" s="323">
        <v>129828040</v>
      </c>
      <c r="H16" s="316">
        <v>217690656</v>
      </c>
      <c r="I16" s="243">
        <v>129828040</v>
      </c>
      <c r="J16" s="243">
        <f>(I16/Estructura!U16)</f>
        <v>4327601.333333333</v>
      </c>
      <c r="K16" s="243">
        <f>(I16/Estructura!C16)</f>
        <v>44.56616793200655</v>
      </c>
      <c r="L16" s="244">
        <f t="shared" si="0"/>
        <v>3.8023546876571066E-3</v>
      </c>
      <c r="M16" s="244">
        <v>8.8863233383393414E-2</v>
      </c>
      <c r="N16" s="244">
        <f t="shared" si="1"/>
        <v>0.21395555696480176</v>
      </c>
      <c r="O16" s="243">
        <v>34144116124</v>
      </c>
      <c r="P16" s="256"/>
      <c r="Q16" s="256"/>
      <c r="R16" s="256"/>
      <c r="S16" s="256"/>
      <c r="T16" s="256"/>
      <c r="U16" s="247">
        <v>113395423</v>
      </c>
      <c r="V16" s="247">
        <v>170466867</v>
      </c>
      <c r="W16" s="248">
        <f t="shared" si="2"/>
        <v>0.5032958340831799</v>
      </c>
      <c r="X16" s="247">
        <v>111544908</v>
      </c>
      <c r="Y16" s="247">
        <v>173304489</v>
      </c>
      <c r="Z16" s="248">
        <f t="shared" si="3"/>
        <v>0.55367458817573278</v>
      </c>
      <c r="AA16" s="257">
        <v>7190145</v>
      </c>
      <c r="AB16" s="257">
        <v>0</v>
      </c>
      <c r="AC16" s="257">
        <v>0</v>
      </c>
      <c r="AD16" s="257">
        <v>2589624</v>
      </c>
      <c r="AE16" s="249">
        <v>48048</v>
      </c>
      <c r="AF16" s="248" t="s">
        <v>380</v>
      </c>
      <c r="AG16" s="249">
        <v>47537.87</v>
      </c>
      <c r="AH16" s="243" t="s">
        <v>381</v>
      </c>
      <c r="AI16" s="243">
        <v>20239380</v>
      </c>
      <c r="AJ16" s="243">
        <f>(AI16/Estructura!U16)/12</f>
        <v>56220.5</v>
      </c>
      <c r="AK16" s="250">
        <v>60</v>
      </c>
      <c r="AL16" s="259"/>
      <c r="AM16" s="259"/>
      <c r="AN16" s="259"/>
      <c r="AO16" s="259"/>
      <c r="AP16" s="259">
        <v>0</v>
      </c>
      <c r="AQ16" s="259">
        <v>0</v>
      </c>
      <c r="AR16" s="259"/>
      <c r="AS16" s="243">
        <v>13784522</v>
      </c>
      <c r="AT16" s="244">
        <f>(AS16/I16)</f>
        <v>0.10617522994262256</v>
      </c>
      <c r="AU16" s="261">
        <v>1</v>
      </c>
      <c r="AV16" s="261" t="s">
        <v>631</v>
      </c>
      <c r="AW16" s="261">
        <v>0</v>
      </c>
      <c r="AX16" s="261" t="s">
        <v>529</v>
      </c>
      <c r="AY16" s="261">
        <v>0</v>
      </c>
      <c r="AZ16" s="261" t="s">
        <v>529</v>
      </c>
      <c r="BA16" s="252">
        <v>0</v>
      </c>
      <c r="BB16" s="252" t="s">
        <v>529</v>
      </c>
      <c r="BC16" s="252">
        <v>0</v>
      </c>
      <c r="BD16" s="252" t="s">
        <v>529</v>
      </c>
      <c r="BE16" s="261">
        <v>0</v>
      </c>
      <c r="BF16" s="261" t="s">
        <v>529</v>
      </c>
      <c r="BG16" s="261">
        <v>0</v>
      </c>
      <c r="BH16" s="261" t="s">
        <v>529</v>
      </c>
      <c r="BI16" s="252">
        <v>0</v>
      </c>
      <c r="BJ16" s="252" t="s">
        <v>529</v>
      </c>
      <c r="BK16" s="252">
        <v>0</v>
      </c>
      <c r="BL16" s="252" t="s">
        <v>529</v>
      </c>
      <c r="BM16" s="252">
        <v>0</v>
      </c>
      <c r="BN16" s="252" t="s">
        <v>529</v>
      </c>
      <c r="BO16" s="261">
        <v>0</v>
      </c>
      <c r="BP16" s="261" t="s">
        <v>529</v>
      </c>
      <c r="BQ16" s="261">
        <v>0</v>
      </c>
      <c r="BR16" s="261" t="s">
        <v>529</v>
      </c>
      <c r="BS16" s="252">
        <v>1</v>
      </c>
      <c r="BT16" s="252" t="s">
        <v>632</v>
      </c>
      <c r="BU16" s="252">
        <v>0</v>
      </c>
      <c r="BV16" s="252" t="s">
        <v>633</v>
      </c>
      <c r="BW16" s="252">
        <v>0</v>
      </c>
      <c r="BX16" s="252" t="s">
        <v>633</v>
      </c>
      <c r="BY16" s="252">
        <v>0</v>
      </c>
      <c r="BZ16" s="252" t="s">
        <v>633</v>
      </c>
      <c r="CA16" s="252">
        <v>1</v>
      </c>
      <c r="CB16" s="252" t="s">
        <v>634</v>
      </c>
      <c r="CC16" s="252">
        <v>0</v>
      </c>
      <c r="CD16" s="252" t="s">
        <v>529</v>
      </c>
      <c r="CE16" s="252">
        <v>0</v>
      </c>
      <c r="CF16" s="252" t="s">
        <v>529</v>
      </c>
      <c r="CG16" s="252">
        <v>1</v>
      </c>
      <c r="CH16" s="252" t="s">
        <v>635</v>
      </c>
      <c r="CI16" s="252">
        <v>0</v>
      </c>
      <c r="CJ16" s="252" t="s">
        <v>529</v>
      </c>
      <c r="CK16" s="261">
        <v>0</v>
      </c>
      <c r="CL16" s="261" t="s">
        <v>529</v>
      </c>
      <c r="CM16" s="261">
        <v>0</v>
      </c>
      <c r="CN16" s="261" t="s">
        <v>529</v>
      </c>
      <c r="CO16" s="252">
        <v>0</v>
      </c>
      <c r="CP16" s="252" t="s">
        <v>529</v>
      </c>
      <c r="CQ16" s="252">
        <v>0</v>
      </c>
      <c r="CR16" s="252" t="s">
        <v>529</v>
      </c>
      <c r="CS16" s="261">
        <v>0</v>
      </c>
      <c r="CT16" s="261" t="s">
        <v>529</v>
      </c>
      <c r="CU16" s="252">
        <v>4</v>
      </c>
      <c r="CV16" s="253">
        <v>0.15384615384615385</v>
      </c>
    </row>
    <row r="17" spans="1:100" x14ac:dyDescent="0.25">
      <c r="A17" s="5">
        <v>14</v>
      </c>
      <c r="B17" s="63" t="s">
        <v>165</v>
      </c>
      <c r="C17" s="322">
        <v>575941400</v>
      </c>
      <c r="D17" s="53">
        <v>603748000</v>
      </c>
      <c r="E17" s="53">
        <v>647459355</v>
      </c>
      <c r="F17" s="53">
        <v>670120433</v>
      </c>
      <c r="G17" s="323">
        <v>691328618</v>
      </c>
      <c r="H17" s="316">
        <v>977836646</v>
      </c>
      <c r="I17" s="243">
        <v>691328618</v>
      </c>
      <c r="J17" s="243">
        <f>(I17/Estructura!U17)</f>
        <v>17726374.82051282</v>
      </c>
      <c r="K17" s="243">
        <f>(I17/Estructura!C17)</f>
        <v>86.177139127325162</v>
      </c>
      <c r="L17" s="244">
        <f t="shared" si="0"/>
        <v>7.6418541223186379E-3</v>
      </c>
      <c r="M17" s="244">
        <v>4.7070679718122704E-2</v>
      </c>
      <c r="N17" s="244">
        <f t="shared" si="1"/>
        <v>5.2047511541427685E-2</v>
      </c>
      <c r="O17" s="243">
        <v>90466084138</v>
      </c>
      <c r="P17" s="256">
        <v>0.87676429144685608</v>
      </c>
      <c r="Q17" s="256">
        <v>1.2242790615416721E-2</v>
      </c>
      <c r="R17" s="256">
        <v>8.7601666131009878E-2</v>
      </c>
      <c r="S17" s="256">
        <v>1.7558805172415443E-4</v>
      </c>
      <c r="T17" s="256">
        <v>2.3215663754993204E-2</v>
      </c>
      <c r="U17" s="247">
        <v>647459355</v>
      </c>
      <c r="V17" s="247">
        <v>681621259.63999999</v>
      </c>
      <c r="W17" s="248">
        <f t="shared" si="2"/>
        <v>5.27630103359924E-2</v>
      </c>
      <c r="X17" s="247">
        <v>670120433</v>
      </c>
      <c r="Y17" s="247">
        <v>691960522.40999997</v>
      </c>
      <c r="Z17" s="248">
        <f t="shared" si="3"/>
        <v>3.2591290064423406E-2</v>
      </c>
      <c r="AA17" s="258" t="s">
        <v>337</v>
      </c>
      <c r="AB17" s="257">
        <v>2405000</v>
      </c>
      <c r="AC17" s="258" t="s">
        <v>337</v>
      </c>
      <c r="AD17" s="258" t="s">
        <v>337</v>
      </c>
      <c r="AE17" s="249">
        <v>110809.95</v>
      </c>
      <c r="AF17" s="248" t="s">
        <v>382</v>
      </c>
      <c r="AG17" s="248"/>
      <c r="AH17" s="243"/>
      <c r="AI17" s="243"/>
      <c r="AJ17" s="243"/>
      <c r="AK17" s="250">
        <v>50</v>
      </c>
      <c r="AL17" s="259">
        <v>268107.76</v>
      </c>
      <c r="AM17" s="259">
        <v>5028504.9000000004</v>
      </c>
      <c r="AN17" s="259">
        <v>613171.42000000004</v>
      </c>
      <c r="AO17" s="258">
        <f>(AN17/Y17)</f>
        <v>8.8613641984142577E-4</v>
      </c>
      <c r="AP17" s="259">
        <v>0</v>
      </c>
      <c r="AQ17" s="259">
        <v>121500</v>
      </c>
      <c r="AR17" s="259">
        <v>96080348.510000005</v>
      </c>
      <c r="AS17" s="243">
        <v>3827874.15</v>
      </c>
      <c r="AT17" s="244">
        <f>(AS17/I17)</f>
        <v>5.5369820521447011E-3</v>
      </c>
      <c r="AU17" s="261">
        <v>1</v>
      </c>
      <c r="AV17" s="261" t="s">
        <v>636</v>
      </c>
      <c r="AW17" s="261">
        <v>1</v>
      </c>
      <c r="AX17" s="261" t="s">
        <v>637</v>
      </c>
      <c r="AY17" s="261">
        <v>1</v>
      </c>
      <c r="AZ17" s="261" t="s">
        <v>636</v>
      </c>
      <c r="BA17" s="252">
        <v>0</v>
      </c>
      <c r="BB17" s="252" t="s">
        <v>529</v>
      </c>
      <c r="BC17" s="252">
        <v>1</v>
      </c>
      <c r="BD17" s="252" t="s">
        <v>638</v>
      </c>
      <c r="BE17" s="261">
        <v>0.5</v>
      </c>
      <c r="BF17" s="261" t="s">
        <v>639</v>
      </c>
      <c r="BG17" s="261">
        <v>0.5</v>
      </c>
      <c r="BH17" s="261" t="s">
        <v>639</v>
      </c>
      <c r="BI17" s="252">
        <v>1</v>
      </c>
      <c r="BJ17" s="252" t="s">
        <v>638</v>
      </c>
      <c r="BK17" s="252">
        <v>1</v>
      </c>
      <c r="BL17" s="252" t="s">
        <v>638</v>
      </c>
      <c r="BM17" s="252">
        <v>1</v>
      </c>
      <c r="BN17" s="252" t="s">
        <v>638</v>
      </c>
      <c r="BO17" s="261">
        <v>0</v>
      </c>
      <c r="BP17" s="261" t="s">
        <v>640</v>
      </c>
      <c r="BQ17" s="261">
        <v>1</v>
      </c>
      <c r="BR17" s="261" t="s">
        <v>641</v>
      </c>
      <c r="BS17" s="252">
        <v>1</v>
      </c>
      <c r="BT17" s="252" t="s">
        <v>638</v>
      </c>
      <c r="BU17" s="252">
        <v>0</v>
      </c>
      <c r="BV17" s="252" t="s">
        <v>642</v>
      </c>
      <c r="BW17" s="252">
        <v>0</v>
      </c>
      <c r="BX17" s="252" t="s">
        <v>643</v>
      </c>
      <c r="BY17" s="252">
        <v>0</v>
      </c>
      <c r="BZ17" s="252" t="s">
        <v>529</v>
      </c>
      <c r="CA17" s="252">
        <v>0</v>
      </c>
      <c r="CB17" s="252" t="s">
        <v>529</v>
      </c>
      <c r="CC17" s="252">
        <v>0</v>
      </c>
      <c r="CD17" s="252" t="s">
        <v>529</v>
      </c>
      <c r="CE17" s="252">
        <v>0</v>
      </c>
      <c r="CF17" s="252" t="s">
        <v>529</v>
      </c>
      <c r="CG17" s="252">
        <v>0</v>
      </c>
      <c r="CH17" s="252" t="s">
        <v>529</v>
      </c>
      <c r="CI17" s="252">
        <v>0</v>
      </c>
      <c r="CJ17" s="252" t="s">
        <v>529</v>
      </c>
      <c r="CK17" s="261">
        <v>1</v>
      </c>
      <c r="CL17" s="261" t="s">
        <v>638</v>
      </c>
      <c r="CM17" s="261">
        <v>0.75</v>
      </c>
      <c r="CN17" s="261" t="s">
        <v>644</v>
      </c>
      <c r="CO17" s="252">
        <v>1</v>
      </c>
      <c r="CP17" s="252" t="s">
        <v>645</v>
      </c>
      <c r="CQ17" s="252">
        <v>1</v>
      </c>
      <c r="CR17" s="252" t="s">
        <v>645</v>
      </c>
      <c r="CS17" s="261">
        <v>0</v>
      </c>
      <c r="CT17" s="261" t="s">
        <v>646</v>
      </c>
      <c r="CU17" s="252">
        <v>12.75</v>
      </c>
      <c r="CV17" s="253">
        <v>0.49038461538461536</v>
      </c>
    </row>
    <row r="18" spans="1:100" x14ac:dyDescent="0.25">
      <c r="A18" s="5">
        <v>15</v>
      </c>
      <c r="B18" s="63" t="s">
        <v>176</v>
      </c>
      <c r="C18" s="322"/>
      <c r="D18" s="53"/>
      <c r="E18" s="53"/>
      <c r="F18" s="53"/>
      <c r="G18" s="323">
        <v>1404095075</v>
      </c>
      <c r="H18" s="316">
        <v>1581251406</v>
      </c>
      <c r="I18" s="243">
        <v>1404095075</v>
      </c>
      <c r="J18" s="243">
        <f>(I18/Estructura!U18)</f>
        <v>18721267.666666668</v>
      </c>
      <c r="K18" s="243">
        <f>(I18/Estructura!C18)</f>
        <v>82.02196694337637</v>
      </c>
      <c r="L18" s="244">
        <f t="shared" si="0"/>
        <v>6.3451677565113437E-3</v>
      </c>
      <c r="M18" s="244">
        <v>1.5188420049064264E-2</v>
      </c>
      <c r="N18" s="244" t="s">
        <v>184</v>
      </c>
      <c r="O18" s="243">
        <v>221285729374</v>
      </c>
      <c r="P18" s="256">
        <v>0.69871152144920468</v>
      </c>
      <c r="Q18" s="256">
        <v>4.6628680508859321E-2</v>
      </c>
      <c r="R18" s="256">
        <v>0.19296135263106237</v>
      </c>
      <c r="S18" s="256">
        <v>5.2767598510893618E-2</v>
      </c>
      <c r="T18" s="256">
        <v>8.9308468999800134E-3</v>
      </c>
      <c r="U18" s="247">
        <v>1490481110</v>
      </c>
      <c r="V18" s="247">
        <v>1543713000</v>
      </c>
      <c r="W18" s="248">
        <f t="shared" si="2"/>
        <v>3.5714568700572213E-2</v>
      </c>
      <c r="X18" s="247">
        <v>1535195543</v>
      </c>
      <c r="Y18" s="247">
        <v>1545598100</v>
      </c>
      <c r="Z18" s="248">
        <f t="shared" si="3"/>
        <v>6.7760468999746859E-3</v>
      </c>
      <c r="AA18" s="258" t="s">
        <v>337</v>
      </c>
      <c r="AB18" s="258" t="s">
        <v>337</v>
      </c>
      <c r="AC18" s="258" t="s">
        <v>337</v>
      </c>
      <c r="AD18" s="258" t="s">
        <v>337</v>
      </c>
      <c r="AE18" s="249">
        <v>108937.5</v>
      </c>
      <c r="AF18" s="248" t="s">
        <v>383</v>
      </c>
      <c r="AG18" s="249">
        <v>74682.179999999993</v>
      </c>
      <c r="AH18" s="243" t="s">
        <v>370</v>
      </c>
      <c r="AI18" s="243">
        <v>102952887.75</v>
      </c>
      <c r="AJ18" s="243">
        <f>(AI18/Estructura!U18)/12</f>
        <v>114392.09749999999</v>
      </c>
      <c r="AK18" s="250">
        <v>60</v>
      </c>
      <c r="AL18" s="259">
        <v>73242700</v>
      </c>
      <c r="AM18" s="259">
        <v>35322300</v>
      </c>
      <c r="AN18" s="259">
        <v>38067800</v>
      </c>
      <c r="AO18" s="258">
        <f>(AN18/Y18)</f>
        <v>2.4629818062017545E-2</v>
      </c>
      <c r="AP18" s="259">
        <v>0</v>
      </c>
      <c r="AQ18" s="259">
        <v>81557500</v>
      </c>
      <c r="AR18" s="259">
        <v>2210700</v>
      </c>
      <c r="AS18" s="243">
        <v>194721300</v>
      </c>
      <c r="AT18" s="244">
        <f>(AS18/I18)</f>
        <v>0.13868099352175278</v>
      </c>
      <c r="AU18" s="261">
        <v>1</v>
      </c>
      <c r="AV18" s="261" t="s">
        <v>647</v>
      </c>
      <c r="AW18" s="261">
        <v>0</v>
      </c>
      <c r="AX18" s="261" t="s">
        <v>648</v>
      </c>
      <c r="AY18" s="261">
        <v>0</v>
      </c>
      <c r="AZ18" s="261" t="s">
        <v>648</v>
      </c>
      <c r="BA18" s="252">
        <v>0</v>
      </c>
      <c r="BB18" s="252" t="s">
        <v>529</v>
      </c>
      <c r="BC18" s="252">
        <v>0</v>
      </c>
      <c r="BD18" s="252" t="s">
        <v>529</v>
      </c>
      <c r="BE18" s="261">
        <v>0</v>
      </c>
      <c r="BF18" s="261" t="s">
        <v>529</v>
      </c>
      <c r="BG18" s="261">
        <v>0</v>
      </c>
      <c r="BH18" s="261" t="s">
        <v>529</v>
      </c>
      <c r="BI18" s="252">
        <v>0</v>
      </c>
      <c r="BJ18" s="252" t="s">
        <v>529</v>
      </c>
      <c r="BK18" s="252">
        <v>0</v>
      </c>
      <c r="BL18" s="252" t="s">
        <v>529</v>
      </c>
      <c r="BM18" s="252">
        <v>0</v>
      </c>
      <c r="BN18" s="252" t="s">
        <v>529</v>
      </c>
      <c r="BO18" s="261">
        <v>0</v>
      </c>
      <c r="BP18" s="261" t="s">
        <v>529</v>
      </c>
      <c r="BQ18" s="261">
        <v>0</v>
      </c>
      <c r="BR18" s="261" t="s">
        <v>529</v>
      </c>
      <c r="BS18" s="252">
        <v>1</v>
      </c>
      <c r="BT18" s="252" t="s">
        <v>649</v>
      </c>
      <c r="BU18" s="252">
        <v>0</v>
      </c>
      <c r="BV18" s="252" t="s">
        <v>529</v>
      </c>
      <c r="BW18" s="252">
        <v>0</v>
      </c>
      <c r="BX18" s="252" t="s">
        <v>529</v>
      </c>
      <c r="BY18" s="252">
        <v>0</v>
      </c>
      <c r="BZ18" s="252" t="s">
        <v>529</v>
      </c>
      <c r="CA18" s="252">
        <v>0</v>
      </c>
      <c r="CB18" s="252" t="s">
        <v>529</v>
      </c>
      <c r="CC18" s="252">
        <v>0</v>
      </c>
      <c r="CD18" s="252" t="s">
        <v>529</v>
      </c>
      <c r="CE18" s="252">
        <v>0</v>
      </c>
      <c r="CF18" s="252" t="s">
        <v>529</v>
      </c>
      <c r="CG18" s="252">
        <v>0</v>
      </c>
      <c r="CH18" s="252" t="s">
        <v>529</v>
      </c>
      <c r="CI18" s="252">
        <v>0</v>
      </c>
      <c r="CJ18" s="252" t="s">
        <v>529</v>
      </c>
      <c r="CK18" s="261">
        <v>0</v>
      </c>
      <c r="CL18" s="261" t="s">
        <v>529</v>
      </c>
      <c r="CM18" s="261">
        <v>0</v>
      </c>
      <c r="CN18" s="261" t="s">
        <v>529</v>
      </c>
      <c r="CO18" s="252">
        <v>0</v>
      </c>
      <c r="CP18" s="252" t="s">
        <v>529</v>
      </c>
      <c r="CQ18" s="252">
        <v>0</v>
      </c>
      <c r="CR18" s="252" t="s">
        <v>529</v>
      </c>
      <c r="CS18" s="261">
        <v>1</v>
      </c>
      <c r="CT18" s="261" t="s">
        <v>650</v>
      </c>
      <c r="CU18" s="252">
        <v>3</v>
      </c>
      <c r="CV18" s="253">
        <v>0.11538461538461539</v>
      </c>
    </row>
    <row r="19" spans="1:100" x14ac:dyDescent="0.25">
      <c r="A19" s="5">
        <v>16</v>
      </c>
      <c r="B19" s="63" t="s">
        <v>185</v>
      </c>
      <c r="C19" s="322"/>
      <c r="D19" s="53"/>
      <c r="E19" s="53"/>
      <c r="F19" s="53"/>
      <c r="G19" s="323"/>
      <c r="H19" s="316">
        <v>803000000</v>
      </c>
      <c r="I19" s="245"/>
      <c r="J19" s="243">
        <f>(H19/Estructura!U19)</f>
        <v>20075000</v>
      </c>
      <c r="K19" s="243">
        <f>(H19/Estructura!C19)</f>
        <v>173.51276494310801</v>
      </c>
      <c r="L19" s="244">
        <f>(H19/O19)</f>
        <v>1.3602280084926468E-2</v>
      </c>
      <c r="M19" s="244">
        <v>0.42015651133074194</v>
      </c>
      <c r="N19" s="244" t="s">
        <v>184</v>
      </c>
      <c r="O19" s="243">
        <v>59034220365</v>
      </c>
      <c r="P19" s="256"/>
      <c r="Q19" s="256"/>
      <c r="R19" s="256"/>
      <c r="S19" s="256"/>
      <c r="T19" s="256"/>
      <c r="U19" s="247">
        <v>698457000</v>
      </c>
      <c r="V19" s="247">
        <v>698457000</v>
      </c>
      <c r="W19" s="248">
        <f t="shared" si="2"/>
        <v>0</v>
      </c>
      <c r="X19" s="247">
        <v>803000000</v>
      </c>
      <c r="Y19" s="247">
        <v>803000000</v>
      </c>
      <c r="Z19" s="248">
        <f t="shared" si="3"/>
        <v>0</v>
      </c>
      <c r="AA19" s="258" t="s">
        <v>337</v>
      </c>
      <c r="AB19" s="258" t="s">
        <v>337</v>
      </c>
      <c r="AC19" s="258" t="s">
        <v>337</v>
      </c>
      <c r="AD19" s="258" t="s">
        <v>337</v>
      </c>
      <c r="AE19" s="249">
        <v>66236.539999999994</v>
      </c>
      <c r="AF19" s="248" t="s">
        <v>384</v>
      </c>
      <c r="AG19" s="248" t="s">
        <v>365</v>
      </c>
      <c r="AH19" s="243" t="s">
        <v>342</v>
      </c>
      <c r="AI19" s="243"/>
      <c r="AJ19" s="243"/>
      <c r="AK19" s="250">
        <v>50</v>
      </c>
      <c r="AL19" s="259"/>
      <c r="AM19" s="259"/>
      <c r="AN19" s="259"/>
      <c r="AO19" s="259"/>
      <c r="AP19" s="259"/>
      <c r="AQ19" s="259"/>
      <c r="AR19" s="259"/>
      <c r="AS19" s="243"/>
      <c r="AT19" s="244"/>
      <c r="AU19" s="261">
        <v>0</v>
      </c>
      <c r="AV19" s="261" t="s">
        <v>651</v>
      </c>
      <c r="AW19" s="261">
        <v>0</v>
      </c>
      <c r="AX19" s="261" t="s">
        <v>529</v>
      </c>
      <c r="AY19" s="261">
        <v>0</v>
      </c>
      <c r="AZ19" s="261" t="s">
        <v>529</v>
      </c>
      <c r="BA19" s="252">
        <v>1</v>
      </c>
      <c r="BB19" s="252" t="s">
        <v>652</v>
      </c>
      <c r="BC19" s="252">
        <v>1</v>
      </c>
      <c r="BD19" s="252" t="s">
        <v>652</v>
      </c>
      <c r="BE19" s="261">
        <v>0</v>
      </c>
      <c r="BF19" s="261" t="s">
        <v>653</v>
      </c>
      <c r="BG19" s="261">
        <v>0</v>
      </c>
      <c r="BH19" s="261" t="s">
        <v>653</v>
      </c>
      <c r="BI19" s="252">
        <v>1</v>
      </c>
      <c r="BJ19" s="252" t="s">
        <v>654</v>
      </c>
      <c r="BK19" s="252">
        <v>1</v>
      </c>
      <c r="BL19" s="252" t="s">
        <v>654</v>
      </c>
      <c r="BM19" s="252">
        <v>1</v>
      </c>
      <c r="BN19" s="252" t="s">
        <v>654</v>
      </c>
      <c r="BO19" s="261">
        <v>0</v>
      </c>
      <c r="BP19" s="261" t="s">
        <v>529</v>
      </c>
      <c r="BQ19" s="261">
        <v>0</v>
      </c>
      <c r="BR19" s="261" t="s">
        <v>529</v>
      </c>
      <c r="BS19" s="252">
        <v>0</v>
      </c>
      <c r="BT19" s="252" t="s">
        <v>655</v>
      </c>
      <c r="BU19" s="252">
        <v>0</v>
      </c>
      <c r="BV19" s="252" t="s">
        <v>529</v>
      </c>
      <c r="BW19" s="252">
        <v>0</v>
      </c>
      <c r="BX19" s="252" t="s">
        <v>529</v>
      </c>
      <c r="BY19" s="252">
        <v>0</v>
      </c>
      <c r="BZ19" s="252" t="s">
        <v>529</v>
      </c>
      <c r="CA19" s="252">
        <v>0</v>
      </c>
      <c r="CB19" s="252" t="s">
        <v>656</v>
      </c>
      <c r="CC19" s="252">
        <v>0</v>
      </c>
      <c r="CD19" s="252" t="s">
        <v>656</v>
      </c>
      <c r="CE19" s="252">
        <v>0</v>
      </c>
      <c r="CF19" s="252" t="s">
        <v>656</v>
      </c>
      <c r="CG19" s="252">
        <v>0</v>
      </c>
      <c r="CH19" s="252" t="s">
        <v>529</v>
      </c>
      <c r="CI19" s="252">
        <v>0</v>
      </c>
      <c r="CJ19" s="252" t="s">
        <v>529</v>
      </c>
      <c r="CK19" s="261">
        <v>1</v>
      </c>
      <c r="CL19" s="261" t="s">
        <v>657</v>
      </c>
      <c r="CM19" s="261">
        <v>0.75</v>
      </c>
      <c r="CN19" s="261" t="s">
        <v>657</v>
      </c>
      <c r="CO19" s="252">
        <v>0</v>
      </c>
      <c r="CP19" s="252" t="s">
        <v>658</v>
      </c>
      <c r="CQ19" s="252">
        <v>0</v>
      </c>
      <c r="CR19" s="252" t="s">
        <v>658</v>
      </c>
      <c r="CS19" s="261">
        <v>0</v>
      </c>
      <c r="CT19" s="261" t="s">
        <v>529</v>
      </c>
      <c r="CU19" s="252">
        <v>6.75</v>
      </c>
      <c r="CV19" s="253">
        <v>0.25961538461538464</v>
      </c>
    </row>
    <row r="20" spans="1:100" x14ac:dyDescent="0.25">
      <c r="A20" s="5">
        <v>17</v>
      </c>
      <c r="B20" s="63" t="s">
        <v>193</v>
      </c>
      <c r="C20" s="322">
        <v>309482000</v>
      </c>
      <c r="D20" s="53">
        <v>390246000</v>
      </c>
      <c r="E20" s="53">
        <v>390246000</v>
      </c>
      <c r="F20" s="53">
        <v>390246000</v>
      </c>
      <c r="G20" s="323">
        <v>450000000</v>
      </c>
      <c r="H20" s="316">
        <v>454754000</v>
      </c>
      <c r="I20" s="243">
        <v>450000000</v>
      </c>
      <c r="J20" s="243">
        <f>(I20/Estructura!U20)</f>
        <v>15000000</v>
      </c>
      <c r="K20" s="243">
        <f>(I20/Estructura!C20)</f>
        <v>231.59533668479835</v>
      </c>
      <c r="L20" s="244">
        <f t="shared" si="0"/>
        <v>2.1959966005972623E-2</v>
      </c>
      <c r="M20" s="244">
        <v>0.15784215439138713</v>
      </c>
      <c r="N20" s="244">
        <f t="shared" ref="N20:N35" si="5">(((G20/118.984)*100)-((C20/104.284)*100))/((C20/104.284)*100)</f>
        <v>0.27440138571028466</v>
      </c>
      <c r="O20" s="243">
        <v>20491835000</v>
      </c>
      <c r="P20" s="256">
        <v>0.51380641588060794</v>
      </c>
      <c r="Q20" s="256">
        <v>4.2656106054191241E-2</v>
      </c>
      <c r="R20" s="256">
        <v>0.30210278425672082</v>
      </c>
      <c r="S20" s="256">
        <v>0.13723473926701027</v>
      </c>
      <c r="T20" s="256">
        <v>4.1999545414697229E-3</v>
      </c>
      <c r="U20" s="247">
        <v>390246000</v>
      </c>
      <c r="V20" s="244"/>
      <c r="W20" s="244"/>
      <c r="X20" s="247">
        <v>390246000</v>
      </c>
      <c r="Y20" s="247">
        <v>426151041</v>
      </c>
      <c r="Z20" s="248">
        <f t="shared" si="3"/>
        <v>9.2006173029320015E-2</v>
      </c>
      <c r="AA20" s="257">
        <v>180000</v>
      </c>
      <c r="AB20" s="257">
        <v>3360000</v>
      </c>
      <c r="AC20" s="257">
        <v>0</v>
      </c>
      <c r="AD20" s="257">
        <v>60000</v>
      </c>
      <c r="AE20" s="249">
        <v>70812.98</v>
      </c>
      <c r="AF20" s="248" t="s">
        <v>362</v>
      </c>
      <c r="AG20" s="249">
        <v>62854</v>
      </c>
      <c r="AH20" s="243" t="s">
        <v>363</v>
      </c>
      <c r="AI20" s="243">
        <v>22627440</v>
      </c>
      <c r="AJ20" s="243">
        <f>(AI20/Estructura!U20)/12</f>
        <v>62854</v>
      </c>
      <c r="AK20" s="250">
        <v>0</v>
      </c>
      <c r="AL20" s="259">
        <v>3816741</v>
      </c>
      <c r="AM20" s="259">
        <v>54216296</v>
      </c>
      <c r="AN20" s="259">
        <v>28817132</v>
      </c>
      <c r="AO20" s="258">
        <f>(AN20/Y20)</f>
        <v>6.7621874001241727E-2</v>
      </c>
      <c r="AP20" s="259">
        <v>0</v>
      </c>
      <c r="AQ20" s="259">
        <v>58482727</v>
      </c>
      <c r="AR20" s="259">
        <v>1373766</v>
      </c>
      <c r="AS20" s="243">
        <v>15719839</v>
      </c>
      <c r="AT20" s="244">
        <f t="shared" ref="AT20:AT33" si="6">(AS20/I20)</f>
        <v>3.4932975555555558E-2</v>
      </c>
      <c r="AU20" s="261">
        <v>1</v>
      </c>
      <c r="AV20" s="261" t="s">
        <v>659</v>
      </c>
      <c r="AW20" s="261">
        <v>0</v>
      </c>
      <c r="AX20" s="261" t="s">
        <v>529</v>
      </c>
      <c r="AY20" s="261">
        <v>0</v>
      </c>
      <c r="AZ20" s="261" t="s">
        <v>529</v>
      </c>
      <c r="BA20" s="252">
        <v>1</v>
      </c>
      <c r="BB20" s="252" t="s">
        <v>660</v>
      </c>
      <c r="BC20" s="252">
        <v>1</v>
      </c>
      <c r="BD20" s="252" t="s">
        <v>660</v>
      </c>
      <c r="BE20" s="261">
        <v>1</v>
      </c>
      <c r="BF20" s="261" t="s">
        <v>661</v>
      </c>
      <c r="BG20" s="261">
        <v>0</v>
      </c>
      <c r="BH20" s="261" t="s">
        <v>529</v>
      </c>
      <c r="BI20" s="252">
        <v>0</v>
      </c>
      <c r="BJ20" s="252" t="s">
        <v>529</v>
      </c>
      <c r="BK20" s="252">
        <v>0</v>
      </c>
      <c r="BL20" s="252" t="s">
        <v>529</v>
      </c>
      <c r="BM20" s="252">
        <v>0</v>
      </c>
      <c r="BN20" s="252" t="s">
        <v>529</v>
      </c>
      <c r="BO20" s="261">
        <v>1</v>
      </c>
      <c r="BP20" s="261" t="s">
        <v>661</v>
      </c>
      <c r="BQ20" s="261">
        <v>1</v>
      </c>
      <c r="BR20" s="261" t="s">
        <v>661</v>
      </c>
      <c r="BS20" s="252">
        <v>0</v>
      </c>
      <c r="BT20" s="252" t="s">
        <v>662</v>
      </c>
      <c r="BU20" s="252">
        <v>0</v>
      </c>
      <c r="BV20" s="252" t="s">
        <v>663</v>
      </c>
      <c r="BW20" s="252">
        <v>0</v>
      </c>
      <c r="BX20" s="252" t="s">
        <v>663</v>
      </c>
      <c r="BY20" s="252">
        <v>0</v>
      </c>
      <c r="BZ20" s="252" t="s">
        <v>663</v>
      </c>
      <c r="CA20" s="252">
        <v>0</v>
      </c>
      <c r="CB20" s="252" t="s">
        <v>663</v>
      </c>
      <c r="CC20" s="252">
        <v>1</v>
      </c>
      <c r="CD20" s="252" t="s">
        <v>664</v>
      </c>
      <c r="CE20" s="252">
        <v>1</v>
      </c>
      <c r="CF20" s="252" t="s">
        <v>664</v>
      </c>
      <c r="CG20" s="252">
        <v>0</v>
      </c>
      <c r="CH20" s="252" t="s">
        <v>663</v>
      </c>
      <c r="CI20" s="252">
        <v>0</v>
      </c>
      <c r="CJ20" s="252" t="s">
        <v>663</v>
      </c>
      <c r="CK20" s="261">
        <v>0</v>
      </c>
      <c r="CL20" s="261" t="s">
        <v>529</v>
      </c>
      <c r="CM20" s="261">
        <v>0</v>
      </c>
      <c r="CN20" s="261" t="s">
        <v>529</v>
      </c>
      <c r="CO20" s="252">
        <v>0</v>
      </c>
      <c r="CP20" s="252" t="s">
        <v>529</v>
      </c>
      <c r="CQ20" s="252">
        <v>0</v>
      </c>
      <c r="CR20" s="252" t="s">
        <v>529</v>
      </c>
      <c r="CS20" s="261">
        <v>0</v>
      </c>
      <c r="CT20" s="261" t="s">
        <v>529</v>
      </c>
      <c r="CU20" s="252">
        <v>8</v>
      </c>
      <c r="CV20" s="253">
        <v>0.30769230769230771</v>
      </c>
    </row>
    <row r="21" spans="1:100" x14ac:dyDescent="0.25">
      <c r="A21" s="5">
        <v>18</v>
      </c>
      <c r="B21" s="63" t="s">
        <v>204</v>
      </c>
      <c r="C21" s="322">
        <v>200683242</v>
      </c>
      <c r="D21" s="53">
        <v>210683242</v>
      </c>
      <c r="E21" s="53">
        <v>217003739.25999999</v>
      </c>
      <c r="F21" s="53">
        <v>223513851.43000001</v>
      </c>
      <c r="G21" s="323">
        <v>227366851.43000001</v>
      </c>
      <c r="H21" s="316">
        <v>271561439.10000002</v>
      </c>
      <c r="I21" s="243">
        <v>227366851.43000001</v>
      </c>
      <c r="J21" s="243">
        <f>(I21/Estructura!U21)</f>
        <v>7578895.047666667</v>
      </c>
      <c r="K21" s="243">
        <f>(I21/Estructura!C21)</f>
        <v>182.4478086886196</v>
      </c>
      <c r="L21" s="244">
        <f t="shared" si="0"/>
        <v>1.1743275409988643E-2</v>
      </c>
      <c r="M21" s="244">
        <v>1.6126191431257207E-3</v>
      </c>
      <c r="N21" s="244">
        <f t="shared" si="5"/>
        <v>-7.0093586837741313E-3</v>
      </c>
      <c r="O21" s="243">
        <v>19361451000</v>
      </c>
      <c r="P21" s="256">
        <v>0.82275824095058947</v>
      </c>
      <c r="Q21" s="256">
        <v>3.9198371709066274E-2</v>
      </c>
      <c r="R21" s="256">
        <v>0.11393662904181456</v>
      </c>
      <c r="S21" s="256">
        <v>3.3682614356259979E-3</v>
      </c>
      <c r="T21" s="256">
        <v>2.0738496862903657E-2</v>
      </c>
      <c r="U21" s="247">
        <v>217003739.25999999</v>
      </c>
      <c r="V21" s="247">
        <v>223130396.25999999</v>
      </c>
      <c r="W21" s="248">
        <f t="shared" si="2"/>
        <v>2.8232955896946299E-2</v>
      </c>
      <c r="X21" s="247">
        <v>223513851.43000001</v>
      </c>
      <c r="Y21" s="247">
        <v>223759801.43000001</v>
      </c>
      <c r="Z21" s="248">
        <f t="shared" si="3"/>
        <v>1.1003792312040961E-3</v>
      </c>
      <c r="AA21" s="258" t="s">
        <v>338</v>
      </c>
      <c r="AB21" s="258" t="s">
        <v>338</v>
      </c>
      <c r="AC21" s="258" t="s">
        <v>338</v>
      </c>
      <c r="AD21" s="258" t="s">
        <v>338</v>
      </c>
      <c r="AE21" s="249">
        <v>100700</v>
      </c>
      <c r="AF21" s="248" t="s">
        <v>385</v>
      </c>
      <c r="AG21" s="248" t="s">
        <v>365</v>
      </c>
      <c r="AH21" s="243" t="s">
        <v>342</v>
      </c>
      <c r="AI21" s="243">
        <v>38471010</v>
      </c>
      <c r="AJ21" s="243">
        <f>(AI21/Estructura!U21)/12</f>
        <v>106863.91666666667</v>
      </c>
      <c r="AK21" s="250">
        <v>60</v>
      </c>
      <c r="AL21" s="259">
        <v>1107468.8999999999</v>
      </c>
      <c r="AM21" s="259">
        <v>3261479.06</v>
      </c>
      <c r="AN21" s="259">
        <v>13793834.779999999</v>
      </c>
      <c r="AO21" s="258">
        <f>(AN21/Y21)</f>
        <v>6.1645723189985936E-2</v>
      </c>
      <c r="AP21" s="259">
        <v>0</v>
      </c>
      <c r="AQ21" s="259">
        <v>753681.51</v>
      </c>
      <c r="AR21" s="259">
        <v>1172508.33</v>
      </c>
      <c r="AS21" s="243">
        <v>0</v>
      </c>
      <c r="AT21" s="244">
        <f t="shared" si="6"/>
        <v>0</v>
      </c>
      <c r="AU21" s="261">
        <v>0</v>
      </c>
      <c r="AV21" s="261" t="s">
        <v>665</v>
      </c>
      <c r="AW21" s="261">
        <v>1</v>
      </c>
      <c r="AX21" s="261" t="s">
        <v>666</v>
      </c>
      <c r="AY21" s="261">
        <v>1</v>
      </c>
      <c r="AZ21" s="261" t="s">
        <v>666</v>
      </c>
      <c r="BA21" s="252">
        <v>0</v>
      </c>
      <c r="BB21" s="252" t="s">
        <v>529</v>
      </c>
      <c r="BC21" s="252">
        <v>1</v>
      </c>
      <c r="BD21" s="252" t="s">
        <v>667</v>
      </c>
      <c r="BE21" s="261">
        <v>0.5</v>
      </c>
      <c r="BF21" s="261" t="s">
        <v>668</v>
      </c>
      <c r="BG21" s="261">
        <v>0.5</v>
      </c>
      <c r="BH21" s="261" t="s">
        <v>668</v>
      </c>
      <c r="BI21" s="252">
        <v>1</v>
      </c>
      <c r="BJ21" s="252" t="s">
        <v>669</v>
      </c>
      <c r="BK21" s="252">
        <v>1</v>
      </c>
      <c r="BL21" s="252" t="s">
        <v>669</v>
      </c>
      <c r="BM21" s="252">
        <v>1</v>
      </c>
      <c r="BN21" s="252" t="s">
        <v>669</v>
      </c>
      <c r="BO21" s="261">
        <v>0</v>
      </c>
      <c r="BP21" s="261" t="s">
        <v>529</v>
      </c>
      <c r="BQ21" s="261">
        <v>1</v>
      </c>
      <c r="BR21" s="261" t="s">
        <v>670</v>
      </c>
      <c r="BS21" s="252">
        <v>0</v>
      </c>
      <c r="BT21" s="252" t="s">
        <v>671</v>
      </c>
      <c r="BU21" s="252">
        <v>1</v>
      </c>
      <c r="BV21" s="252" t="s">
        <v>672</v>
      </c>
      <c r="BW21" s="252">
        <v>1</v>
      </c>
      <c r="BX21" s="252" t="s">
        <v>673</v>
      </c>
      <c r="BY21" s="252">
        <v>1</v>
      </c>
      <c r="BZ21" s="252" t="s">
        <v>674</v>
      </c>
      <c r="CA21" s="252">
        <v>0</v>
      </c>
      <c r="CB21" s="252" t="s">
        <v>529</v>
      </c>
      <c r="CC21" s="252">
        <v>0</v>
      </c>
      <c r="CD21" s="252" t="s">
        <v>529</v>
      </c>
      <c r="CE21" s="252">
        <v>0</v>
      </c>
      <c r="CF21" s="252" t="s">
        <v>529</v>
      </c>
      <c r="CG21" s="252">
        <v>0</v>
      </c>
      <c r="CH21" s="252" t="s">
        <v>529</v>
      </c>
      <c r="CI21" s="252">
        <v>0</v>
      </c>
      <c r="CJ21" s="252" t="s">
        <v>529</v>
      </c>
      <c r="CK21" s="261">
        <v>1</v>
      </c>
      <c r="CL21" s="261" t="s">
        <v>670</v>
      </c>
      <c r="CM21" s="261">
        <v>0.25</v>
      </c>
      <c r="CN21" s="261" t="s">
        <v>675</v>
      </c>
      <c r="CO21" s="252">
        <v>1</v>
      </c>
      <c r="CP21" s="252" t="s">
        <v>676</v>
      </c>
      <c r="CQ21" s="252">
        <v>1</v>
      </c>
      <c r="CR21" s="252" t="s">
        <v>677</v>
      </c>
      <c r="CS21" s="261">
        <v>0</v>
      </c>
      <c r="CT21" s="261" t="s">
        <v>529</v>
      </c>
      <c r="CU21" s="252">
        <v>13.25</v>
      </c>
      <c r="CV21" s="253">
        <v>0.50961538461538458</v>
      </c>
    </row>
    <row r="22" spans="1:100" x14ac:dyDescent="0.25">
      <c r="A22" s="5">
        <v>19</v>
      </c>
      <c r="B22" s="63" t="s">
        <v>213</v>
      </c>
      <c r="C22" s="322">
        <v>225495000</v>
      </c>
      <c r="D22" s="53">
        <v>286000000</v>
      </c>
      <c r="E22" s="53">
        <v>303000000</v>
      </c>
      <c r="F22" s="53">
        <v>320000000</v>
      </c>
      <c r="G22" s="323">
        <v>302119791</v>
      </c>
      <c r="H22" s="316">
        <v>488672463</v>
      </c>
      <c r="I22" s="243">
        <v>302119791</v>
      </c>
      <c r="J22" s="243">
        <f>(I22/Estructura!U22)</f>
        <v>7193328.3571428573</v>
      </c>
      <c r="K22" s="243">
        <f>(I22/Estructura!C22)</f>
        <v>58.575543533900166</v>
      </c>
      <c r="L22" s="244">
        <f t="shared" si="0"/>
        <v>3.9196930250121687E-3</v>
      </c>
      <c r="M22" s="244">
        <v>0.12684008745693109</v>
      </c>
      <c r="N22" s="244">
        <f t="shared" si="5"/>
        <v>0.17427921840379415</v>
      </c>
      <c r="O22" s="243">
        <v>77077411183</v>
      </c>
      <c r="P22" s="256">
        <v>0.59726244172013443</v>
      </c>
      <c r="Q22" s="256">
        <v>2.2182580278879187E-2</v>
      </c>
      <c r="R22" s="256">
        <v>0.29108124676135994</v>
      </c>
      <c r="S22" s="256">
        <v>7.526557473096937E-4</v>
      </c>
      <c r="T22" s="256">
        <v>8.8721075492316781E-2</v>
      </c>
      <c r="U22" s="247">
        <v>303000000</v>
      </c>
      <c r="V22" s="247">
        <v>319915793</v>
      </c>
      <c r="W22" s="248">
        <f t="shared" si="2"/>
        <v>5.5827699669966924E-2</v>
      </c>
      <c r="X22" s="247">
        <v>320000000</v>
      </c>
      <c r="Y22" s="247">
        <v>332157166</v>
      </c>
      <c r="Z22" s="248">
        <f t="shared" si="3"/>
        <v>3.7991143750000012E-2</v>
      </c>
      <c r="AA22" s="258" t="s">
        <v>337</v>
      </c>
      <c r="AB22" s="258" t="s">
        <v>337</v>
      </c>
      <c r="AC22" s="258" t="s">
        <v>337</v>
      </c>
      <c r="AD22" s="258" t="s">
        <v>337</v>
      </c>
      <c r="AE22" s="249">
        <v>83154</v>
      </c>
      <c r="AF22" s="248" t="s">
        <v>384</v>
      </c>
      <c r="AG22" s="249">
        <v>72819</v>
      </c>
      <c r="AH22" s="243" t="s">
        <v>378</v>
      </c>
      <c r="AI22" s="243"/>
      <c r="AJ22" s="243"/>
      <c r="AK22" s="250">
        <v>60</v>
      </c>
      <c r="AL22" s="259">
        <v>185668</v>
      </c>
      <c r="AM22" s="259">
        <v>5197091</v>
      </c>
      <c r="AN22" s="259">
        <v>5473649</v>
      </c>
      <c r="AO22" s="258">
        <f>(AN22/Y22)</f>
        <v>1.647909351442383E-2</v>
      </c>
      <c r="AP22" s="259">
        <v>0</v>
      </c>
      <c r="AQ22" s="259">
        <v>0</v>
      </c>
      <c r="AR22" s="259">
        <v>53189940</v>
      </c>
      <c r="AS22" s="243">
        <v>14921644</v>
      </c>
      <c r="AT22" s="244">
        <f t="shared" si="6"/>
        <v>4.9389826302375539E-2</v>
      </c>
      <c r="AU22" s="261">
        <v>1</v>
      </c>
      <c r="AV22" s="261" t="s">
        <v>678</v>
      </c>
      <c r="AW22" s="261">
        <v>1</v>
      </c>
      <c r="AX22" s="261" t="s">
        <v>678</v>
      </c>
      <c r="AY22" s="261">
        <v>1</v>
      </c>
      <c r="AZ22" s="261" t="s">
        <v>678</v>
      </c>
      <c r="BA22" s="252">
        <v>1</v>
      </c>
      <c r="BB22" s="252" t="s">
        <v>679</v>
      </c>
      <c r="BC22" s="252">
        <v>1</v>
      </c>
      <c r="BD22" s="252" t="s">
        <v>679</v>
      </c>
      <c r="BE22" s="261">
        <v>0.5</v>
      </c>
      <c r="BF22" s="261" t="s">
        <v>680</v>
      </c>
      <c r="BG22" s="261">
        <v>0</v>
      </c>
      <c r="BH22" s="261" t="s">
        <v>529</v>
      </c>
      <c r="BI22" s="252">
        <v>1</v>
      </c>
      <c r="BJ22" s="252" t="s">
        <v>681</v>
      </c>
      <c r="BK22" s="252">
        <v>1</v>
      </c>
      <c r="BL22" s="252" t="s">
        <v>681</v>
      </c>
      <c r="BM22" s="252">
        <v>1</v>
      </c>
      <c r="BN22" s="252" t="s">
        <v>681</v>
      </c>
      <c r="BO22" s="261">
        <v>0</v>
      </c>
      <c r="BP22" s="261" t="s">
        <v>529</v>
      </c>
      <c r="BQ22" s="261">
        <v>0</v>
      </c>
      <c r="BR22" s="261" t="s">
        <v>529</v>
      </c>
      <c r="BS22" s="252">
        <v>1</v>
      </c>
      <c r="BT22" s="252" t="s">
        <v>682</v>
      </c>
      <c r="BU22" s="252">
        <v>1</v>
      </c>
      <c r="BV22" s="252" t="s">
        <v>683</v>
      </c>
      <c r="BW22" s="252">
        <v>0</v>
      </c>
      <c r="BX22" s="252" t="s">
        <v>684</v>
      </c>
      <c r="BY22" s="252">
        <v>0</v>
      </c>
      <c r="BZ22" s="252" t="s">
        <v>529</v>
      </c>
      <c r="CA22" s="252">
        <v>0</v>
      </c>
      <c r="CB22" s="252" t="s">
        <v>529</v>
      </c>
      <c r="CC22" s="252">
        <v>0</v>
      </c>
      <c r="CD22" s="252" t="s">
        <v>529</v>
      </c>
      <c r="CE22" s="252">
        <v>0</v>
      </c>
      <c r="CF22" s="252" t="s">
        <v>529</v>
      </c>
      <c r="CG22" s="252">
        <v>0</v>
      </c>
      <c r="CH22" s="252" t="s">
        <v>529</v>
      </c>
      <c r="CI22" s="252">
        <v>0</v>
      </c>
      <c r="CJ22" s="252" t="s">
        <v>529</v>
      </c>
      <c r="CK22" s="261">
        <v>1</v>
      </c>
      <c r="CL22" s="261" t="s">
        <v>685</v>
      </c>
      <c r="CM22" s="261">
        <v>0.75</v>
      </c>
      <c r="CN22" s="261" t="s">
        <v>686</v>
      </c>
      <c r="CO22" s="252">
        <v>1</v>
      </c>
      <c r="CP22" s="252" t="s">
        <v>687</v>
      </c>
      <c r="CQ22" s="252">
        <v>1</v>
      </c>
      <c r="CR22" s="252" t="s">
        <v>687</v>
      </c>
      <c r="CS22" s="261">
        <v>0</v>
      </c>
      <c r="CT22" s="261" t="s">
        <v>529</v>
      </c>
      <c r="CU22" s="252">
        <v>13.25</v>
      </c>
      <c r="CV22" s="253">
        <v>0.50961538461538458</v>
      </c>
    </row>
    <row r="23" spans="1:100" x14ac:dyDescent="0.25">
      <c r="A23" s="5">
        <v>20</v>
      </c>
      <c r="B23" s="63" t="s">
        <v>223</v>
      </c>
      <c r="C23" s="322">
        <v>406100999.94</v>
      </c>
      <c r="D23" s="53">
        <v>466677883.04000002</v>
      </c>
      <c r="E23" s="53">
        <v>329990255.70999998</v>
      </c>
      <c r="F23" s="53">
        <v>605000000</v>
      </c>
      <c r="G23" s="323">
        <v>605000000</v>
      </c>
      <c r="H23" s="316">
        <v>676300000</v>
      </c>
      <c r="I23" s="243">
        <v>605000000</v>
      </c>
      <c r="J23" s="243">
        <f>(I23/Estructura!U23)</f>
        <v>14404761.904761905</v>
      </c>
      <c r="K23" s="243">
        <f>(I23/Estructura!C23)</f>
        <v>149.85050539581067</v>
      </c>
      <c r="L23" s="244">
        <f t="shared" si="0"/>
        <v>1.0000818367958866E-2</v>
      </c>
      <c r="M23" s="244">
        <v>0.28075690992512581</v>
      </c>
      <c r="N23" s="244">
        <f t="shared" si="5"/>
        <v>0.30572112889787717</v>
      </c>
      <c r="O23" s="243">
        <v>60495049279</v>
      </c>
      <c r="P23" s="256"/>
      <c r="Q23" s="256"/>
      <c r="R23" s="256"/>
      <c r="S23" s="256"/>
      <c r="T23" s="256"/>
      <c r="U23" s="247">
        <v>329990255.70999998</v>
      </c>
      <c r="V23" s="247">
        <v>619988780.33000004</v>
      </c>
      <c r="W23" s="248">
        <f t="shared" si="2"/>
        <v>0.87880935755525691</v>
      </c>
      <c r="X23" s="247">
        <v>605000000</v>
      </c>
      <c r="Y23" s="247">
        <v>695000000</v>
      </c>
      <c r="Z23" s="248">
        <f t="shared" si="3"/>
        <v>0.14876033057851235</v>
      </c>
      <c r="AA23" s="258" t="s">
        <v>338</v>
      </c>
      <c r="AB23" s="258" t="s">
        <v>338</v>
      </c>
      <c r="AC23" s="258" t="s">
        <v>338</v>
      </c>
      <c r="AD23" s="258" t="s">
        <v>338</v>
      </c>
      <c r="AE23" s="249">
        <v>54744</v>
      </c>
      <c r="AF23" s="248" t="s">
        <v>386</v>
      </c>
      <c r="AG23" s="249">
        <v>42000</v>
      </c>
      <c r="AH23" s="243" t="s">
        <v>378</v>
      </c>
      <c r="AI23" s="243">
        <v>27590976</v>
      </c>
      <c r="AJ23" s="243">
        <f>(AI23/Estructura!U23)/12</f>
        <v>54744</v>
      </c>
      <c r="AK23" s="250">
        <v>0</v>
      </c>
      <c r="AL23" s="259"/>
      <c r="AM23" s="259"/>
      <c r="AN23" s="259"/>
      <c r="AO23" s="259"/>
      <c r="AP23" s="259">
        <v>5848737.5</v>
      </c>
      <c r="AQ23" s="259"/>
      <c r="AR23" s="259"/>
      <c r="AS23" s="243">
        <v>0</v>
      </c>
      <c r="AT23" s="244">
        <f t="shared" si="6"/>
        <v>0</v>
      </c>
      <c r="AU23" s="261">
        <v>1</v>
      </c>
      <c r="AV23" s="261" t="s">
        <v>688</v>
      </c>
      <c r="AW23" s="261">
        <v>0</v>
      </c>
      <c r="AX23" s="261" t="s">
        <v>529</v>
      </c>
      <c r="AY23" s="261">
        <v>0</v>
      </c>
      <c r="AZ23" s="261" t="s">
        <v>529</v>
      </c>
      <c r="BA23" s="252">
        <v>0</v>
      </c>
      <c r="BB23" s="252" t="s">
        <v>529</v>
      </c>
      <c r="BC23" s="252">
        <v>0</v>
      </c>
      <c r="BD23" s="252" t="s">
        <v>529</v>
      </c>
      <c r="BE23" s="261">
        <v>1</v>
      </c>
      <c r="BF23" s="261" t="s">
        <v>689</v>
      </c>
      <c r="BG23" s="261">
        <v>1</v>
      </c>
      <c r="BH23" s="261" t="s">
        <v>689</v>
      </c>
      <c r="BI23" s="252">
        <v>0</v>
      </c>
      <c r="BJ23" s="252" t="s">
        <v>529</v>
      </c>
      <c r="BK23" s="252">
        <v>0</v>
      </c>
      <c r="BL23" s="252" t="s">
        <v>529</v>
      </c>
      <c r="BM23" s="252">
        <v>0</v>
      </c>
      <c r="BN23" s="252" t="s">
        <v>529</v>
      </c>
      <c r="BO23" s="261">
        <v>0</v>
      </c>
      <c r="BP23" s="261" t="s">
        <v>529</v>
      </c>
      <c r="BQ23" s="261">
        <v>0</v>
      </c>
      <c r="BR23" s="261" t="s">
        <v>529</v>
      </c>
      <c r="BS23" s="252">
        <v>0</v>
      </c>
      <c r="BT23" s="252" t="s">
        <v>690</v>
      </c>
      <c r="BU23" s="252">
        <v>0</v>
      </c>
      <c r="BV23" s="252" t="s">
        <v>691</v>
      </c>
      <c r="BW23" s="252">
        <v>0</v>
      </c>
      <c r="BX23" s="252" t="s">
        <v>691</v>
      </c>
      <c r="BY23" s="252">
        <v>0</v>
      </c>
      <c r="BZ23" s="252" t="s">
        <v>691</v>
      </c>
      <c r="CA23" s="252">
        <v>0</v>
      </c>
      <c r="CB23" s="252" t="s">
        <v>529</v>
      </c>
      <c r="CC23" s="252">
        <v>0</v>
      </c>
      <c r="CD23" s="252" t="s">
        <v>529</v>
      </c>
      <c r="CE23" s="252">
        <v>0</v>
      </c>
      <c r="CF23" s="252" t="s">
        <v>529</v>
      </c>
      <c r="CG23" s="252">
        <v>0</v>
      </c>
      <c r="CH23" s="252" t="s">
        <v>529</v>
      </c>
      <c r="CI23" s="252">
        <v>0</v>
      </c>
      <c r="CJ23" s="252" t="s">
        <v>529</v>
      </c>
      <c r="CK23" s="261">
        <v>0</v>
      </c>
      <c r="CL23" s="261" t="s">
        <v>529</v>
      </c>
      <c r="CM23" s="261">
        <v>0</v>
      </c>
      <c r="CN23" s="261" t="s">
        <v>529</v>
      </c>
      <c r="CO23" s="252">
        <v>0</v>
      </c>
      <c r="CP23" s="252" t="s">
        <v>529</v>
      </c>
      <c r="CQ23" s="252">
        <v>0</v>
      </c>
      <c r="CR23" s="252" t="s">
        <v>529</v>
      </c>
      <c r="CS23" s="261">
        <v>0</v>
      </c>
      <c r="CT23" s="261" t="s">
        <v>529</v>
      </c>
      <c r="CU23" s="252">
        <v>3</v>
      </c>
      <c r="CV23" s="253">
        <v>0.11538461538461539</v>
      </c>
    </row>
    <row r="24" spans="1:100" x14ac:dyDescent="0.25">
      <c r="A24" s="5">
        <v>21</v>
      </c>
      <c r="B24" s="63" t="s">
        <v>231</v>
      </c>
      <c r="C24" s="322">
        <v>158297128.80000001</v>
      </c>
      <c r="D24" s="53">
        <v>168190904.47</v>
      </c>
      <c r="E24" s="53">
        <v>166832062</v>
      </c>
      <c r="F24" s="53">
        <v>147821569</v>
      </c>
      <c r="G24" s="323">
        <v>144085371</v>
      </c>
      <c r="H24" s="316">
        <v>282673342</v>
      </c>
      <c r="I24" s="243">
        <v>144085371</v>
      </c>
      <c r="J24" s="243">
        <f>(I24/Estructura!U24)</f>
        <v>3514277.3414634145</v>
      </c>
      <c r="K24" s="243">
        <f>(I24/Estructura!C24)</f>
        <v>23.036716326348049</v>
      </c>
      <c r="L24" s="244">
        <f t="shared" si="0"/>
        <v>1.9922709012302844E-3</v>
      </c>
      <c r="M24" s="244">
        <v>-0.10947718523536427</v>
      </c>
      <c r="N24" s="244">
        <f t="shared" si="5"/>
        <v>-0.20223318389565245</v>
      </c>
      <c r="O24" s="243">
        <v>72322178129</v>
      </c>
      <c r="P24" s="256">
        <v>0.51980907670631116</v>
      </c>
      <c r="Q24" s="256">
        <v>3.1995863766437316E-2</v>
      </c>
      <c r="R24" s="256">
        <v>0.44536798210104783</v>
      </c>
      <c r="S24" s="256">
        <v>9.7132094081691235E-4</v>
      </c>
      <c r="T24" s="256">
        <v>1.8557564853867909E-3</v>
      </c>
      <c r="U24" s="247">
        <v>166832062</v>
      </c>
      <c r="V24" s="247">
        <v>165679000</v>
      </c>
      <c r="W24" s="248">
        <f t="shared" si="2"/>
        <v>-6.9115132078149122E-3</v>
      </c>
      <c r="X24" s="247">
        <v>147821569</v>
      </c>
      <c r="Y24" s="247">
        <v>177417157.15000001</v>
      </c>
      <c r="Z24" s="248">
        <f t="shared" si="3"/>
        <v>0.20021156824549746</v>
      </c>
      <c r="AA24" s="258" t="s">
        <v>338</v>
      </c>
      <c r="AB24" s="258" t="s">
        <v>338</v>
      </c>
      <c r="AC24" s="258" t="s">
        <v>338</v>
      </c>
      <c r="AD24" s="258" t="s">
        <v>338</v>
      </c>
      <c r="AE24" s="249">
        <v>61724.46</v>
      </c>
      <c r="AF24" s="248" t="s">
        <v>387</v>
      </c>
      <c r="AG24" s="249">
        <v>55683.34</v>
      </c>
      <c r="AH24" s="243" t="s">
        <v>378</v>
      </c>
      <c r="AI24" s="243">
        <v>30368434.32</v>
      </c>
      <c r="AJ24" s="243">
        <f>(AI24/Estructura!U24)/12</f>
        <v>61724.46</v>
      </c>
      <c r="AK24" s="251">
        <v>46</v>
      </c>
      <c r="AL24" s="259">
        <v>101858.63</v>
      </c>
      <c r="AM24" s="259">
        <v>66497279.32</v>
      </c>
      <c r="AN24" s="259">
        <v>0</v>
      </c>
      <c r="AO24" s="258">
        <f>(AN24/Y24)</f>
        <v>0</v>
      </c>
      <c r="AP24" s="259">
        <v>0</v>
      </c>
      <c r="AQ24" s="259">
        <v>164190</v>
      </c>
      <c r="AR24" s="259">
        <v>12240076.09</v>
      </c>
      <c r="AS24" s="243">
        <v>0</v>
      </c>
      <c r="AT24" s="244">
        <f t="shared" si="6"/>
        <v>0</v>
      </c>
      <c r="AU24" s="261">
        <v>1</v>
      </c>
      <c r="AV24" s="261" t="s">
        <v>692</v>
      </c>
      <c r="AW24" s="261">
        <v>1</v>
      </c>
      <c r="AX24" s="261" t="s">
        <v>692</v>
      </c>
      <c r="AY24" s="261">
        <v>1</v>
      </c>
      <c r="AZ24" s="261" t="s">
        <v>692</v>
      </c>
      <c r="BA24" s="252">
        <v>0</v>
      </c>
      <c r="BB24" s="252" t="s">
        <v>529</v>
      </c>
      <c r="BC24" s="252">
        <v>0</v>
      </c>
      <c r="BD24" s="252" t="s">
        <v>529</v>
      </c>
      <c r="BE24" s="261">
        <v>0</v>
      </c>
      <c r="BF24" s="261" t="s">
        <v>529</v>
      </c>
      <c r="BG24" s="261">
        <v>0</v>
      </c>
      <c r="BH24" s="261" t="s">
        <v>529</v>
      </c>
      <c r="BI24" s="252">
        <v>0</v>
      </c>
      <c r="BJ24" s="252" t="s">
        <v>529</v>
      </c>
      <c r="BK24" s="252">
        <v>0</v>
      </c>
      <c r="BL24" s="252" t="s">
        <v>529</v>
      </c>
      <c r="BM24" s="252">
        <v>0</v>
      </c>
      <c r="BN24" s="252" t="s">
        <v>529</v>
      </c>
      <c r="BO24" s="261">
        <v>0</v>
      </c>
      <c r="BP24" s="261" t="s">
        <v>529</v>
      </c>
      <c r="BQ24" s="261">
        <v>1</v>
      </c>
      <c r="BR24" s="261" t="s">
        <v>693</v>
      </c>
      <c r="BS24" s="252">
        <v>1</v>
      </c>
      <c r="BT24" s="252" t="s">
        <v>694</v>
      </c>
      <c r="BU24" s="252">
        <v>1</v>
      </c>
      <c r="BV24" s="252" t="s">
        <v>695</v>
      </c>
      <c r="BW24" s="252">
        <v>0</v>
      </c>
      <c r="BX24" s="252" t="s">
        <v>696</v>
      </c>
      <c r="BY24" s="252">
        <v>1</v>
      </c>
      <c r="BZ24" s="252" t="s">
        <v>697</v>
      </c>
      <c r="CA24" s="252">
        <v>0</v>
      </c>
      <c r="CB24" s="252" t="s">
        <v>529</v>
      </c>
      <c r="CC24" s="252">
        <v>0</v>
      </c>
      <c r="CD24" s="252" t="s">
        <v>529</v>
      </c>
      <c r="CE24" s="252">
        <v>0</v>
      </c>
      <c r="CF24" s="252" t="s">
        <v>529</v>
      </c>
      <c r="CG24" s="252">
        <v>0</v>
      </c>
      <c r="CH24" s="252" t="s">
        <v>529</v>
      </c>
      <c r="CI24" s="252">
        <v>0</v>
      </c>
      <c r="CJ24" s="252" t="s">
        <v>529</v>
      </c>
      <c r="CK24" s="261">
        <v>0</v>
      </c>
      <c r="CL24" s="261" t="s">
        <v>698</v>
      </c>
      <c r="CM24" s="261">
        <v>0</v>
      </c>
      <c r="CN24" s="261" t="s">
        <v>529</v>
      </c>
      <c r="CO24" s="252">
        <v>0</v>
      </c>
      <c r="CP24" s="252" t="s">
        <v>529</v>
      </c>
      <c r="CQ24" s="252">
        <v>0</v>
      </c>
      <c r="CR24" s="252" t="s">
        <v>529</v>
      </c>
      <c r="CS24" s="261">
        <v>1</v>
      </c>
      <c r="CT24" s="261" t="s">
        <v>699</v>
      </c>
      <c r="CU24" s="252">
        <v>7</v>
      </c>
      <c r="CV24" s="253">
        <v>0.26923076923076922</v>
      </c>
    </row>
    <row r="25" spans="1:100" x14ac:dyDescent="0.25">
      <c r="A25" s="5">
        <v>22</v>
      </c>
      <c r="B25" s="63" t="s">
        <v>239</v>
      </c>
      <c r="C25" s="322">
        <v>226982461</v>
      </c>
      <c r="D25" s="53">
        <v>238331584</v>
      </c>
      <c r="E25" s="53">
        <v>281010577</v>
      </c>
      <c r="F25" s="53">
        <v>352510560</v>
      </c>
      <c r="G25" s="323">
        <v>299633976</v>
      </c>
      <c r="H25" s="316">
        <v>372967665</v>
      </c>
      <c r="I25" s="243">
        <v>299633976</v>
      </c>
      <c r="J25" s="243">
        <f>(I25/Estructura!U25)</f>
        <v>11985359.039999999</v>
      </c>
      <c r="K25" s="243">
        <f>(I25/Estructura!C25)</f>
        <v>147.31050559248342</v>
      </c>
      <c r="L25" s="244">
        <f t="shared" si="0"/>
        <v>1.0325716293964404E-2</v>
      </c>
      <c r="M25" s="244">
        <v>0.14458780357470627</v>
      </c>
      <c r="N25" s="244">
        <f t="shared" si="5"/>
        <v>0.15698538448357971</v>
      </c>
      <c r="O25" s="243">
        <v>29018226675</v>
      </c>
      <c r="P25" s="256">
        <v>0.46019649376831551</v>
      </c>
      <c r="Q25" s="256">
        <v>9.4793785776593458E-3</v>
      </c>
      <c r="R25" s="256">
        <v>0.17733881603015711</v>
      </c>
      <c r="S25" s="256">
        <v>0.28698838113366876</v>
      </c>
      <c r="T25" s="256">
        <v>6.5996930490199265E-2</v>
      </c>
      <c r="U25" s="247">
        <v>281010577</v>
      </c>
      <c r="V25" s="247">
        <v>329866613</v>
      </c>
      <c r="W25" s="248">
        <f t="shared" si="2"/>
        <v>0.17385835266976435</v>
      </c>
      <c r="X25" s="247">
        <v>352510560</v>
      </c>
      <c r="Y25" s="247">
        <v>361976365</v>
      </c>
      <c r="Z25" s="248">
        <f t="shared" si="3"/>
        <v>2.6852543084099345E-2</v>
      </c>
      <c r="AA25" s="258" t="s">
        <v>337</v>
      </c>
      <c r="AB25" s="257">
        <v>6000000</v>
      </c>
      <c r="AC25" s="257">
        <v>53500000</v>
      </c>
      <c r="AD25" s="258" t="s">
        <v>337</v>
      </c>
      <c r="AE25" s="249">
        <v>69200</v>
      </c>
      <c r="AF25" s="248" t="s">
        <v>388</v>
      </c>
      <c r="AG25" s="249">
        <v>43919.9</v>
      </c>
      <c r="AH25" s="243" t="s">
        <v>389</v>
      </c>
      <c r="AI25" s="243">
        <v>23235110.699999999</v>
      </c>
      <c r="AJ25" s="243">
        <f>(AI25/Estructura!U25)/12</f>
        <v>77450.368999999992</v>
      </c>
      <c r="AK25" s="250">
        <v>70</v>
      </c>
      <c r="AL25" s="259">
        <v>174653</v>
      </c>
      <c r="AM25" s="259">
        <v>0</v>
      </c>
      <c r="AN25" s="259">
        <v>16386309</v>
      </c>
      <c r="AO25" s="258">
        <f>(AN25/Y25)</f>
        <v>4.5269002577005273E-2</v>
      </c>
      <c r="AP25" s="259">
        <v>6065707</v>
      </c>
      <c r="AQ25" s="259">
        <v>160000</v>
      </c>
      <c r="AR25" s="259">
        <v>84726735</v>
      </c>
      <c r="AS25" s="243">
        <v>4235303</v>
      </c>
      <c r="AT25" s="244">
        <f t="shared" si="6"/>
        <v>1.4134922402791865E-2</v>
      </c>
      <c r="AU25" s="261">
        <v>1</v>
      </c>
      <c r="AV25" s="261" t="s">
        <v>700</v>
      </c>
      <c r="AW25" s="261">
        <v>1</v>
      </c>
      <c r="AX25" s="261" t="s">
        <v>700</v>
      </c>
      <c r="AY25" s="261">
        <v>1</v>
      </c>
      <c r="AZ25" s="261" t="s">
        <v>700</v>
      </c>
      <c r="BA25" s="252">
        <v>0</v>
      </c>
      <c r="BB25" s="252" t="s">
        <v>529</v>
      </c>
      <c r="BC25" s="252">
        <v>0</v>
      </c>
      <c r="BD25" s="252" t="s">
        <v>529</v>
      </c>
      <c r="BE25" s="261">
        <v>0</v>
      </c>
      <c r="BF25" s="261" t="s">
        <v>529</v>
      </c>
      <c r="BG25" s="261">
        <v>0</v>
      </c>
      <c r="BH25" s="261" t="s">
        <v>529</v>
      </c>
      <c r="BI25" s="252">
        <v>0</v>
      </c>
      <c r="BJ25" s="252" t="s">
        <v>529</v>
      </c>
      <c r="BK25" s="252">
        <v>0</v>
      </c>
      <c r="BL25" s="252" t="s">
        <v>529</v>
      </c>
      <c r="BM25" s="252">
        <v>0</v>
      </c>
      <c r="BN25" s="252" t="s">
        <v>529</v>
      </c>
      <c r="BO25" s="261">
        <v>0</v>
      </c>
      <c r="BP25" s="261" t="s">
        <v>529</v>
      </c>
      <c r="BQ25" s="261">
        <v>0</v>
      </c>
      <c r="BR25" s="261" t="s">
        <v>529</v>
      </c>
      <c r="BS25" s="252">
        <v>0</v>
      </c>
      <c r="BT25" s="252" t="s">
        <v>701</v>
      </c>
      <c r="BU25" s="252">
        <v>0</v>
      </c>
      <c r="BV25" s="252" t="s">
        <v>702</v>
      </c>
      <c r="BW25" s="252">
        <v>0</v>
      </c>
      <c r="BX25" s="252" t="s">
        <v>529</v>
      </c>
      <c r="BY25" s="252">
        <v>0</v>
      </c>
      <c r="BZ25" s="252" t="s">
        <v>529</v>
      </c>
      <c r="CA25" s="252">
        <v>0</v>
      </c>
      <c r="CB25" s="252" t="s">
        <v>703</v>
      </c>
      <c r="CC25" s="252">
        <v>0</v>
      </c>
      <c r="CD25" s="252" t="s">
        <v>703</v>
      </c>
      <c r="CE25" s="252">
        <v>0</v>
      </c>
      <c r="CF25" s="252" t="s">
        <v>703</v>
      </c>
      <c r="CG25" s="252">
        <v>0</v>
      </c>
      <c r="CH25" s="252" t="s">
        <v>529</v>
      </c>
      <c r="CI25" s="252">
        <v>0</v>
      </c>
      <c r="CJ25" s="252" t="s">
        <v>529</v>
      </c>
      <c r="CK25" s="261">
        <v>0</v>
      </c>
      <c r="CL25" s="261" t="s">
        <v>529</v>
      </c>
      <c r="CM25" s="261">
        <v>0</v>
      </c>
      <c r="CN25" s="261" t="s">
        <v>529</v>
      </c>
      <c r="CO25" s="252">
        <v>0</v>
      </c>
      <c r="CP25" s="252" t="s">
        <v>529</v>
      </c>
      <c r="CQ25" s="252">
        <v>0</v>
      </c>
      <c r="CR25" s="252" t="s">
        <v>529</v>
      </c>
      <c r="CS25" s="261">
        <v>0</v>
      </c>
      <c r="CT25" s="261" t="s">
        <v>529</v>
      </c>
      <c r="CU25" s="252">
        <v>2</v>
      </c>
      <c r="CV25" s="253">
        <v>7.6923076923076927E-2</v>
      </c>
    </row>
    <row r="26" spans="1:100" x14ac:dyDescent="0.25">
      <c r="A26" s="5">
        <v>23</v>
      </c>
      <c r="B26" s="63" t="s">
        <v>246</v>
      </c>
      <c r="C26" s="322">
        <v>317138239</v>
      </c>
      <c r="D26" s="53">
        <v>338941446</v>
      </c>
      <c r="E26" s="53">
        <v>338941446</v>
      </c>
      <c r="F26" s="53">
        <v>340767863</v>
      </c>
      <c r="G26" s="323">
        <v>340767863</v>
      </c>
      <c r="H26" s="316">
        <v>450925031</v>
      </c>
      <c r="I26" s="243">
        <v>340767863</v>
      </c>
      <c r="J26" s="243">
        <f>(I26/Estructura!U26)</f>
        <v>13630714.52</v>
      </c>
      <c r="K26" s="243">
        <f>(I26/Estructura!C26)</f>
        <v>210.38137880831684</v>
      </c>
      <c r="L26" s="244">
        <f t="shared" si="0"/>
        <v>1.391699478035968E-2</v>
      </c>
      <c r="M26" s="244">
        <v>-4.6068324916449459E-2</v>
      </c>
      <c r="N26" s="244">
        <f t="shared" si="5"/>
        <v>-5.8242393904598677E-2</v>
      </c>
      <c r="O26" s="243">
        <v>24485736208</v>
      </c>
      <c r="P26" s="256"/>
      <c r="Q26" s="256"/>
      <c r="R26" s="256"/>
      <c r="S26" s="256"/>
      <c r="T26" s="256"/>
      <c r="U26" s="247">
        <v>338941446</v>
      </c>
      <c r="V26" s="247">
        <v>345219000</v>
      </c>
      <c r="W26" s="248">
        <f t="shared" si="2"/>
        <v>1.8521057469023772E-2</v>
      </c>
      <c r="X26" s="247">
        <v>340767863</v>
      </c>
      <c r="Y26" s="247">
        <v>349971889.63999999</v>
      </c>
      <c r="Z26" s="248">
        <f t="shared" si="3"/>
        <v>2.700966739929922E-2</v>
      </c>
      <c r="AA26" s="258" t="s">
        <v>337</v>
      </c>
      <c r="AB26" s="258" t="s">
        <v>337</v>
      </c>
      <c r="AC26" s="258" t="s">
        <v>337</v>
      </c>
      <c r="AD26" s="258" t="s">
        <v>337</v>
      </c>
      <c r="AE26" s="249">
        <v>54865.7</v>
      </c>
      <c r="AF26" s="248" t="s">
        <v>385</v>
      </c>
      <c r="AG26" s="248" t="s">
        <v>365</v>
      </c>
      <c r="AH26" s="243" t="s">
        <v>342</v>
      </c>
      <c r="AI26" s="243">
        <v>23526619.030000001</v>
      </c>
      <c r="AJ26" s="243">
        <f>(AI26/Estructura!U26)/12</f>
        <v>78422.063433333344</v>
      </c>
      <c r="AK26" s="250">
        <v>47</v>
      </c>
      <c r="AL26" s="259"/>
      <c r="AM26" s="259"/>
      <c r="AN26" s="259"/>
      <c r="AO26" s="259"/>
      <c r="AP26" s="259"/>
      <c r="AQ26" s="259"/>
      <c r="AR26" s="259"/>
      <c r="AS26" s="243">
        <v>40221333</v>
      </c>
      <c r="AT26" s="244">
        <f t="shared" si="6"/>
        <v>0.11803147352542455</v>
      </c>
      <c r="AU26" s="261">
        <v>0</v>
      </c>
      <c r="AV26" s="261" t="s">
        <v>704</v>
      </c>
      <c r="AW26" s="261">
        <v>0</v>
      </c>
      <c r="AX26" s="261" t="s">
        <v>705</v>
      </c>
      <c r="AY26" s="261">
        <v>0</v>
      </c>
      <c r="AZ26" s="261" t="s">
        <v>529</v>
      </c>
      <c r="BA26" s="252">
        <v>0</v>
      </c>
      <c r="BB26" s="252" t="s">
        <v>529</v>
      </c>
      <c r="BC26" s="252">
        <v>0</v>
      </c>
      <c r="BD26" s="252" t="s">
        <v>529</v>
      </c>
      <c r="BE26" s="261">
        <v>0</v>
      </c>
      <c r="BF26" s="261" t="s">
        <v>529</v>
      </c>
      <c r="BG26" s="261">
        <v>0</v>
      </c>
      <c r="BH26" s="261" t="s">
        <v>529</v>
      </c>
      <c r="BI26" s="252">
        <v>0</v>
      </c>
      <c r="BJ26" s="252" t="s">
        <v>529</v>
      </c>
      <c r="BK26" s="252">
        <v>0</v>
      </c>
      <c r="BL26" s="252" t="s">
        <v>529</v>
      </c>
      <c r="BM26" s="252">
        <v>0</v>
      </c>
      <c r="BN26" s="252" t="s">
        <v>529</v>
      </c>
      <c r="BO26" s="261">
        <v>0</v>
      </c>
      <c r="BP26" s="261" t="s">
        <v>529</v>
      </c>
      <c r="BQ26" s="261">
        <v>0</v>
      </c>
      <c r="BR26" s="261" t="s">
        <v>529</v>
      </c>
      <c r="BS26" s="252">
        <v>0</v>
      </c>
      <c r="BT26" s="252" t="s">
        <v>706</v>
      </c>
      <c r="BU26" s="252">
        <v>0</v>
      </c>
      <c r="BV26" s="252" t="s">
        <v>529</v>
      </c>
      <c r="BW26" s="252">
        <v>0</v>
      </c>
      <c r="BX26" s="252" t="s">
        <v>529</v>
      </c>
      <c r="BY26" s="252">
        <v>0</v>
      </c>
      <c r="BZ26" s="252" t="s">
        <v>529</v>
      </c>
      <c r="CA26" s="252">
        <v>0</v>
      </c>
      <c r="CB26" s="252" t="s">
        <v>529</v>
      </c>
      <c r="CC26" s="252">
        <v>0</v>
      </c>
      <c r="CD26" s="252" t="s">
        <v>529</v>
      </c>
      <c r="CE26" s="252">
        <v>0</v>
      </c>
      <c r="CF26" s="252" t="s">
        <v>529</v>
      </c>
      <c r="CG26" s="252">
        <v>0</v>
      </c>
      <c r="CH26" s="252" t="s">
        <v>529</v>
      </c>
      <c r="CI26" s="252">
        <v>0</v>
      </c>
      <c r="CJ26" s="252" t="s">
        <v>529</v>
      </c>
      <c r="CK26" s="261">
        <v>0</v>
      </c>
      <c r="CL26" s="261" t="s">
        <v>529</v>
      </c>
      <c r="CM26" s="261">
        <v>0</v>
      </c>
      <c r="CN26" s="261" t="s">
        <v>529</v>
      </c>
      <c r="CO26" s="252">
        <v>1</v>
      </c>
      <c r="CP26" s="252" t="s">
        <v>707</v>
      </c>
      <c r="CQ26" s="252">
        <v>1</v>
      </c>
      <c r="CR26" s="252" t="s">
        <v>708</v>
      </c>
      <c r="CS26" s="261">
        <v>0</v>
      </c>
      <c r="CT26" s="261" t="s">
        <v>529</v>
      </c>
      <c r="CU26" s="252">
        <v>2</v>
      </c>
      <c r="CV26" s="253">
        <v>7.6923076923076927E-2</v>
      </c>
    </row>
    <row r="27" spans="1:100" x14ac:dyDescent="0.25">
      <c r="A27" s="5">
        <v>24</v>
      </c>
      <c r="B27" s="63" t="s">
        <v>254</v>
      </c>
      <c r="C27" s="322">
        <v>227840771</v>
      </c>
      <c r="D27" s="53">
        <v>243614841</v>
      </c>
      <c r="E27" s="53">
        <v>251386404</v>
      </c>
      <c r="F27" s="53">
        <v>259361797</v>
      </c>
      <c r="G27" s="323">
        <v>283517123</v>
      </c>
      <c r="H27" s="316">
        <v>453070533</v>
      </c>
      <c r="I27" s="243">
        <v>283517123</v>
      </c>
      <c r="J27" s="243">
        <f>(I27/Estructura!U27)</f>
        <v>10500634.185185185</v>
      </c>
      <c r="K27" s="243">
        <f>(I27/Estructura!C27)</f>
        <v>102.05819264656162</v>
      </c>
      <c r="L27" s="244">
        <f t="shared" si="0"/>
        <v>7.1704838074182851E-3</v>
      </c>
      <c r="M27" s="244">
        <v>0.12224340171293135</v>
      </c>
      <c r="N27" s="244">
        <f t="shared" si="5"/>
        <v>9.0628814640265273E-2</v>
      </c>
      <c r="O27" s="243">
        <v>39539469109</v>
      </c>
      <c r="P27" s="256">
        <v>0.70825793585994257</v>
      </c>
      <c r="Q27" s="256">
        <v>1.5815731028549312E-2</v>
      </c>
      <c r="R27" s="256">
        <v>0.25254660992085204</v>
      </c>
      <c r="S27" s="256">
        <v>8.0879777439732262E-4</v>
      </c>
      <c r="T27" s="256">
        <v>2.2646162418528251E-2</v>
      </c>
      <c r="U27" s="247">
        <v>251386404</v>
      </c>
      <c r="V27" s="247">
        <v>251386404</v>
      </c>
      <c r="W27" s="248">
        <f t="shared" si="2"/>
        <v>0</v>
      </c>
      <c r="X27" s="247">
        <v>259361797</v>
      </c>
      <c r="Y27" s="247">
        <v>261071896.77000001</v>
      </c>
      <c r="Z27" s="248">
        <f t="shared" si="3"/>
        <v>6.593491369124127E-3</v>
      </c>
      <c r="AA27" s="258" t="s">
        <v>336</v>
      </c>
      <c r="AB27" s="257">
        <v>5103000</v>
      </c>
      <c r="AC27" s="257">
        <v>12424104</v>
      </c>
      <c r="AD27" s="258" t="s">
        <v>336</v>
      </c>
      <c r="AE27" s="249">
        <v>95257.44</v>
      </c>
      <c r="AF27" s="248" t="s">
        <v>382</v>
      </c>
      <c r="AG27" s="248" t="s">
        <v>365</v>
      </c>
      <c r="AH27" s="243" t="s">
        <v>342</v>
      </c>
      <c r="AI27" s="243">
        <v>35245216.799999997</v>
      </c>
      <c r="AJ27" s="243">
        <f>(AI27/Estructura!U27)/12</f>
        <v>108781.53333333333</v>
      </c>
      <c r="AK27" s="250">
        <v>90</v>
      </c>
      <c r="AL27" s="259">
        <v>175130.57</v>
      </c>
      <c r="AM27" s="259">
        <v>225025.71</v>
      </c>
      <c r="AN27" s="259">
        <v>9935141.7400000002</v>
      </c>
      <c r="AO27" s="258">
        <f t="shared" ref="AO27:AO33" si="7">(AN27/Y27)</f>
        <v>3.8055194231620779E-2</v>
      </c>
      <c r="AP27" s="259">
        <v>0</v>
      </c>
      <c r="AQ27" s="259">
        <v>0</v>
      </c>
      <c r="AR27" s="259">
        <v>31861605.420000002</v>
      </c>
      <c r="AS27" s="243">
        <v>3620133.31</v>
      </c>
      <c r="AT27" s="244">
        <f t="shared" si="6"/>
        <v>1.2768658455948004E-2</v>
      </c>
      <c r="AU27" s="261">
        <v>0</v>
      </c>
      <c r="AV27" s="261" t="s">
        <v>710</v>
      </c>
      <c r="AW27" s="261">
        <v>0</v>
      </c>
      <c r="AX27" s="261" t="s">
        <v>529</v>
      </c>
      <c r="AY27" s="261">
        <v>0</v>
      </c>
      <c r="AZ27" s="261" t="s">
        <v>529</v>
      </c>
      <c r="BA27" s="252">
        <v>1</v>
      </c>
      <c r="BB27" s="252" t="s">
        <v>711</v>
      </c>
      <c r="BC27" s="252">
        <v>1</v>
      </c>
      <c r="BD27" s="252" t="s">
        <v>711</v>
      </c>
      <c r="BE27" s="261">
        <v>1</v>
      </c>
      <c r="BF27" s="261" t="s">
        <v>712</v>
      </c>
      <c r="BG27" s="261">
        <v>1</v>
      </c>
      <c r="BH27" s="261" t="s">
        <v>712</v>
      </c>
      <c r="BI27" s="252">
        <v>1</v>
      </c>
      <c r="BJ27" s="252" t="s">
        <v>713</v>
      </c>
      <c r="BK27" s="252">
        <v>0</v>
      </c>
      <c r="BL27" s="252" t="s">
        <v>529</v>
      </c>
      <c r="BM27" s="252">
        <v>1</v>
      </c>
      <c r="BN27" s="252" t="s">
        <v>713</v>
      </c>
      <c r="BO27" s="261">
        <v>0</v>
      </c>
      <c r="BP27" s="261" t="s">
        <v>529</v>
      </c>
      <c r="BQ27" s="261">
        <v>0</v>
      </c>
      <c r="BR27" s="261" t="s">
        <v>529</v>
      </c>
      <c r="BS27" s="252">
        <v>0</v>
      </c>
      <c r="BT27" s="252" t="s">
        <v>714</v>
      </c>
      <c r="BU27" s="252">
        <v>0</v>
      </c>
      <c r="BV27" s="252" t="s">
        <v>529</v>
      </c>
      <c r="BW27" s="252">
        <v>0</v>
      </c>
      <c r="BX27" s="252" t="s">
        <v>715</v>
      </c>
      <c r="BY27" s="252">
        <v>0</v>
      </c>
      <c r="BZ27" s="252" t="s">
        <v>529</v>
      </c>
      <c r="CA27" s="252">
        <v>0</v>
      </c>
      <c r="CB27" s="252" t="s">
        <v>529</v>
      </c>
      <c r="CC27" s="252">
        <v>1</v>
      </c>
      <c r="CD27" s="252" t="s">
        <v>716</v>
      </c>
      <c r="CE27" s="252">
        <v>1</v>
      </c>
      <c r="CF27" s="252" t="s">
        <v>716</v>
      </c>
      <c r="CG27" s="252">
        <v>0</v>
      </c>
      <c r="CH27" s="252" t="s">
        <v>529</v>
      </c>
      <c r="CI27" s="252">
        <v>0</v>
      </c>
      <c r="CJ27" s="252" t="s">
        <v>529</v>
      </c>
      <c r="CK27" s="261">
        <v>1</v>
      </c>
      <c r="CL27" s="261" t="s">
        <v>717</v>
      </c>
      <c r="CM27" s="261">
        <v>0.75</v>
      </c>
      <c r="CN27" s="261" t="s">
        <v>717</v>
      </c>
      <c r="CO27" s="252">
        <v>1</v>
      </c>
      <c r="CP27" s="252" t="s">
        <v>718</v>
      </c>
      <c r="CQ27" s="252">
        <v>1</v>
      </c>
      <c r="CR27" s="252" t="s">
        <v>719</v>
      </c>
      <c r="CS27" s="261">
        <v>0</v>
      </c>
      <c r="CT27" s="261" t="s">
        <v>529</v>
      </c>
      <c r="CU27" s="252">
        <v>11.75</v>
      </c>
      <c r="CV27" s="253">
        <v>0.45192307692307693</v>
      </c>
    </row>
    <row r="28" spans="1:100" x14ac:dyDescent="0.25">
      <c r="A28" s="5">
        <v>25</v>
      </c>
      <c r="B28" s="63" t="s">
        <v>260</v>
      </c>
      <c r="C28" s="322">
        <v>247484287</v>
      </c>
      <c r="D28" s="53">
        <v>247356797</v>
      </c>
      <c r="E28" s="53">
        <v>273014624</v>
      </c>
      <c r="F28" s="53">
        <v>290453155</v>
      </c>
      <c r="G28" s="323">
        <v>292453155</v>
      </c>
      <c r="H28" s="316">
        <v>383911815</v>
      </c>
      <c r="I28" s="243">
        <v>292453155</v>
      </c>
      <c r="J28" s="243">
        <f>(I28/Estructura!U28)</f>
        <v>7311328.875</v>
      </c>
      <c r="K28" s="243">
        <f>(I28/Estructura!C28)</f>
        <v>97.16206278317037</v>
      </c>
      <c r="L28" s="244">
        <f t="shared" si="0"/>
        <v>6.592059618528814E-3</v>
      </c>
      <c r="M28" s="244">
        <v>3.4955916116889342E-2</v>
      </c>
      <c r="N28" s="244">
        <f t="shared" si="5"/>
        <v>3.5709110645480609E-2</v>
      </c>
      <c r="O28" s="243">
        <v>44364458443</v>
      </c>
      <c r="P28" s="256">
        <v>0.59599999999999997</v>
      </c>
      <c r="Q28" s="256">
        <v>8.2000000000000003E-2</v>
      </c>
      <c r="R28" s="256">
        <v>0.24099999999999999</v>
      </c>
      <c r="S28" s="256">
        <v>0.05</v>
      </c>
      <c r="T28" s="256">
        <v>3.2000000000000001E-2</v>
      </c>
      <c r="U28" s="247">
        <v>273014624</v>
      </c>
      <c r="V28" s="247">
        <v>305024479.25999999</v>
      </c>
      <c r="W28" s="248">
        <f t="shared" si="2"/>
        <v>0.11724593646675863</v>
      </c>
      <c r="X28" s="247">
        <v>297000860</v>
      </c>
      <c r="Y28" s="247">
        <v>294787156</v>
      </c>
      <c r="Z28" s="248">
        <f t="shared" si="3"/>
        <v>-7.4535272389446572E-3</v>
      </c>
      <c r="AA28" s="258" t="s">
        <v>338</v>
      </c>
      <c r="AB28" s="258" t="s">
        <v>338</v>
      </c>
      <c r="AC28" s="257">
        <v>7178000</v>
      </c>
      <c r="AD28" s="257">
        <v>7854980</v>
      </c>
      <c r="AE28" s="249">
        <v>52369.24</v>
      </c>
      <c r="AF28" s="248" t="s">
        <v>390</v>
      </c>
      <c r="AG28" s="249">
        <v>42498.12</v>
      </c>
      <c r="AH28" s="243" t="s">
        <v>391</v>
      </c>
      <c r="AI28" s="243">
        <v>43035794.799999997</v>
      </c>
      <c r="AJ28" s="243">
        <f>(AI28/Estructura!U28)/12</f>
        <v>89657.905833333323</v>
      </c>
      <c r="AK28" s="250">
        <v>65</v>
      </c>
      <c r="AL28" s="259">
        <v>11609412</v>
      </c>
      <c r="AM28" s="259">
        <v>2833395</v>
      </c>
      <c r="AN28" s="259">
        <v>1916091</v>
      </c>
      <c r="AO28" s="258">
        <f t="shared" si="7"/>
        <v>6.4999134494177213E-3</v>
      </c>
      <c r="AP28" s="259">
        <v>0</v>
      </c>
      <c r="AQ28" s="259">
        <v>14703583</v>
      </c>
      <c r="AR28" s="259">
        <v>52092790</v>
      </c>
      <c r="AS28" s="243">
        <v>4168807</v>
      </c>
      <c r="AT28" s="244">
        <f t="shared" si="6"/>
        <v>1.4254614555278093E-2</v>
      </c>
      <c r="AU28" s="261">
        <v>1</v>
      </c>
      <c r="AV28" s="261" t="s">
        <v>720</v>
      </c>
      <c r="AW28" s="261">
        <v>1</v>
      </c>
      <c r="AX28" s="261" t="s">
        <v>720</v>
      </c>
      <c r="AY28" s="261">
        <v>1</v>
      </c>
      <c r="AZ28" s="261" t="s">
        <v>720</v>
      </c>
      <c r="BA28" s="252">
        <v>0</v>
      </c>
      <c r="BB28" s="252" t="s">
        <v>721</v>
      </c>
      <c r="BC28" s="252">
        <v>1</v>
      </c>
      <c r="BD28" s="252" t="s">
        <v>722</v>
      </c>
      <c r="BE28" s="261">
        <v>0.5</v>
      </c>
      <c r="BF28" s="261" t="s">
        <v>723</v>
      </c>
      <c r="BG28" s="261">
        <v>0</v>
      </c>
      <c r="BH28" s="261" t="s">
        <v>529</v>
      </c>
      <c r="BI28" s="252">
        <v>0</v>
      </c>
      <c r="BJ28" s="252" t="s">
        <v>529</v>
      </c>
      <c r="BK28" s="252">
        <v>0</v>
      </c>
      <c r="BL28" s="252" t="s">
        <v>529</v>
      </c>
      <c r="BM28" s="252">
        <v>0</v>
      </c>
      <c r="BN28" s="252" t="s">
        <v>529</v>
      </c>
      <c r="BO28" s="261">
        <v>0</v>
      </c>
      <c r="BP28" s="261" t="s">
        <v>529</v>
      </c>
      <c r="BQ28" s="261">
        <v>1</v>
      </c>
      <c r="BR28" s="261" t="s">
        <v>724</v>
      </c>
      <c r="BS28" s="252">
        <v>0</v>
      </c>
      <c r="BT28" s="252" t="s">
        <v>529</v>
      </c>
      <c r="BU28" s="252">
        <v>1</v>
      </c>
      <c r="BV28" s="252" t="s">
        <v>725</v>
      </c>
      <c r="BW28" s="252">
        <v>1</v>
      </c>
      <c r="BX28" s="252" t="s">
        <v>726</v>
      </c>
      <c r="BY28" s="252">
        <v>1</v>
      </c>
      <c r="BZ28" s="252" t="s">
        <v>727</v>
      </c>
      <c r="CA28" s="252">
        <v>0</v>
      </c>
      <c r="CB28" s="252" t="s">
        <v>529</v>
      </c>
      <c r="CC28" s="252">
        <v>0</v>
      </c>
      <c r="CD28" s="252" t="s">
        <v>529</v>
      </c>
      <c r="CE28" s="252">
        <v>0</v>
      </c>
      <c r="CF28" s="252" t="s">
        <v>529</v>
      </c>
      <c r="CG28" s="252">
        <v>0</v>
      </c>
      <c r="CH28" s="252" t="s">
        <v>529</v>
      </c>
      <c r="CI28" s="252">
        <v>0</v>
      </c>
      <c r="CJ28" s="252" t="s">
        <v>529</v>
      </c>
      <c r="CK28" s="261">
        <v>1</v>
      </c>
      <c r="CL28" s="261" t="s">
        <v>724</v>
      </c>
      <c r="CM28" s="261">
        <v>0</v>
      </c>
      <c r="CN28" s="261" t="s">
        <v>529</v>
      </c>
      <c r="CO28" s="252">
        <v>1</v>
      </c>
      <c r="CP28" s="252" t="s">
        <v>724</v>
      </c>
      <c r="CQ28" s="252">
        <v>1</v>
      </c>
      <c r="CR28" s="252" t="s">
        <v>724</v>
      </c>
      <c r="CS28" s="261">
        <v>0</v>
      </c>
      <c r="CT28" s="261" t="s">
        <v>728</v>
      </c>
      <c r="CU28" s="252">
        <v>10.5</v>
      </c>
      <c r="CV28" s="253">
        <v>0.40384615384615385</v>
      </c>
    </row>
    <row r="29" spans="1:100" x14ac:dyDescent="0.25">
      <c r="A29" s="5">
        <v>26</v>
      </c>
      <c r="B29" s="63" t="s">
        <v>269</v>
      </c>
      <c r="C29" s="322">
        <v>329500000</v>
      </c>
      <c r="D29" s="53">
        <v>402015000</v>
      </c>
      <c r="E29" s="53">
        <v>693911500</v>
      </c>
      <c r="F29" s="53">
        <v>563841500</v>
      </c>
      <c r="G29" s="323">
        <v>610000000</v>
      </c>
      <c r="H29" s="316">
        <v>772482652</v>
      </c>
      <c r="I29" s="243">
        <v>610000000</v>
      </c>
      <c r="J29" s="243">
        <f>(I29/Estructura!U29)</f>
        <v>18484848.484848484</v>
      </c>
      <c r="K29" s="243">
        <f>(I29/Estructura!C29)</f>
        <v>205.20895809918665</v>
      </c>
      <c r="L29" s="244">
        <f t="shared" si="0"/>
        <v>1.1166309960617271E-2</v>
      </c>
      <c r="M29" s="244">
        <v>0.95834130818246788</v>
      </c>
      <c r="N29" s="244">
        <f t="shared" si="5"/>
        <v>0.62257033679283791</v>
      </c>
      <c r="O29" s="243">
        <v>54628610718.440002</v>
      </c>
      <c r="P29" s="256">
        <v>0.17732727544588908</v>
      </c>
      <c r="Q29" s="256">
        <v>0.23459348128701557</v>
      </c>
      <c r="R29" s="256">
        <v>0.44290477174946857</v>
      </c>
      <c r="S29" s="256">
        <v>3.7409785915290802E-2</v>
      </c>
      <c r="T29" s="256">
        <v>0.10776468451399512</v>
      </c>
      <c r="U29" s="247">
        <v>693911500</v>
      </c>
      <c r="V29" s="247">
        <v>847077701</v>
      </c>
      <c r="W29" s="248">
        <f t="shared" si="2"/>
        <v>0.22072872549309253</v>
      </c>
      <c r="X29" s="243">
        <v>563841500</v>
      </c>
      <c r="Y29" s="247">
        <v>742564801.38</v>
      </c>
      <c r="Z29" s="248">
        <f t="shared" si="3"/>
        <v>0.31697436492347575</v>
      </c>
      <c r="AA29" s="257">
        <v>0</v>
      </c>
      <c r="AB29" s="257">
        <v>0</v>
      </c>
      <c r="AC29" s="258" t="s">
        <v>339</v>
      </c>
      <c r="AD29" s="258" t="s">
        <v>339</v>
      </c>
      <c r="AE29" s="249">
        <v>117083.6</v>
      </c>
      <c r="AF29" s="248" t="s">
        <v>392</v>
      </c>
      <c r="AG29" s="249">
        <v>96358.81</v>
      </c>
      <c r="AH29" s="243" t="s">
        <v>370</v>
      </c>
      <c r="AI29" s="243">
        <v>54799742.799999997</v>
      </c>
      <c r="AJ29" s="243">
        <f>(AI29/Estructura!U29)/12</f>
        <v>138383.18888888889</v>
      </c>
      <c r="AK29" s="250">
        <v>40</v>
      </c>
      <c r="AL29" s="259">
        <v>5673856.0599999996</v>
      </c>
      <c r="AM29" s="259">
        <v>112317009.53999999</v>
      </c>
      <c r="AN29" s="259">
        <v>25980148.999999996</v>
      </c>
      <c r="AO29" s="258">
        <f t="shared" si="7"/>
        <v>3.4987046183333592E-2</v>
      </c>
      <c r="AP29" s="259">
        <v>0</v>
      </c>
      <c r="AQ29" s="259">
        <v>27778432.18</v>
      </c>
      <c r="AR29" s="259">
        <v>10541787.229999999</v>
      </c>
      <c r="AS29" s="243">
        <v>1811339.75</v>
      </c>
      <c r="AT29" s="244">
        <f t="shared" si="6"/>
        <v>2.9694094262295084E-3</v>
      </c>
      <c r="AU29" s="261">
        <v>1</v>
      </c>
      <c r="AV29" s="261" t="s">
        <v>729</v>
      </c>
      <c r="AW29" s="261">
        <v>1</v>
      </c>
      <c r="AX29" s="261" t="s">
        <v>729</v>
      </c>
      <c r="AY29" s="261">
        <v>1</v>
      </c>
      <c r="AZ29" s="261" t="s">
        <v>729</v>
      </c>
      <c r="BA29" s="252">
        <v>0</v>
      </c>
      <c r="BB29" s="252" t="s">
        <v>529</v>
      </c>
      <c r="BC29" s="252">
        <v>1</v>
      </c>
      <c r="BD29" s="252" t="s">
        <v>730</v>
      </c>
      <c r="BE29" s="261">
        <v>0</v>
      </c>
      <c r="BF29" s="261" t="s">
        <v>529</v>
      </c>
      <c r="BG29" s="261">
        <v>0</v>
      </c>
      <c r="BH29" s="261" t="s">
        <v>529</v>
      </c>
      <c r="BI29" s="252">
        <v>0</v>
      </c>
      <c r="BJ29" s="252" t="s">
        <v>529</v>
      </c>
      <c r="BK29" s="252">
        <v>0</v>
      </c>
      <c r="BL29" s="252" t="s">
        <v>529</v>
      </c>
      <c r="BM29" s="252">
        <v>0</v>
      </c>
      <c r="BN29" s="252" t="s">
        <v>529</v>
      </c>
      <c r="BO29" s="261">
        <v>0</v>
      </c>
      <c r="BP29" s="261" t="s">
        <v>529</v>
      </c>
      <c r="BQ29" s="261">
        <v>0</v>
      </c>
      <c r="BR29" s="261" t="s">
        <v>529</v>
      </c>
      <c r="BS29" s="252">
        <v>0</v>
      </c>
      <c r="BT29" s="252" t="s">
        <v>731</v>
      </c>
      <c r="BU29" s="252">
        <v>0</v>
      </c>
      <c r="BV29" s="252" t="s">
        <v>732</v>
      </c>
      <c r="BW29" s="252">
        <v>0</v>
      </c>
      <c r="BX29" s="252" t="s">
        <v>733</v>
      </c>
      <c r="BY29" s="252">
        <v>0</v>
      </c>
      <c r="BZ29" s="252" t="s">
        <v>529</v>
      </c>
      <c r="CA29" s="252">
        <v>0</v>
      </c>
      <c r="CB29" s="252" t="s">
        <v>529</v>
      </c>
      <c r="CC29" s="252">
        <v>0</v>
      </c>
      <c r="CD29" s="252" t="s">
        <v>529</v>
      </c>
      <c r="CE29" s="252">
        <v>0</v>
      </c>
      <c r="CF29" s="252" t="s">
        <v>529</v>
      </c>
      <c r="CG29" s="252">
        <v>0</v>
      </c>
      <c r="CH29" s="252" t="s">
        <v>529</v>
      </c>
      <c r="CI29" s="252">
        <v>0</v>
      </c>
      <c r="CJ29" s="252" t="s">
        <v>529</v>
      </c>
      <c r="CK29" s="261">
        <v>1</v>
      </c>
      <c r="CL29" s="261" t="s">
        <v>730</v>
      </c>
      <c r="CM29" s="261">
        <v>0</v>
      </c>
      <c r="CN29" s="261" t="s">
        <v>529</v>
      </c>
      <c r="CO29" s="252">
        <v>1</v>
      </c>
      <c r="CP29" s="252" t="s">
        <v>734</v>
      </c>
      <c r="CQ29" s="252">
        <v>1</v>
      </c>
      <c r="CR29" s="252" t="s">
        <v>735</v>
      </c>
      <c r="CS29" s="261">
        <v>0</v>
      </c>
      <c r="CT29" s="261" t="s">
        <v>529</v>
      </c>
      <c r="CU29" s="252">
        <v>6</v>
      </c>
      <c r="CV29" s="253">
        <v>0.23076923076923078</v>
      </c>
    </row>
    <row r="30" spans="1:100" x14ac:dyDescent="0.25">
      <c r="A30" s="5">
        <v>27</v>
      </c>
      <c r="B30" s="63" t="s">
        <v>277</v>
      </c>
      <c r="C30" s="322">
        <v>263009124</v>
      </c>
      <c r="D30" s="53"/>
      <c r="E30" s="53">
        <v>290326646</v>
      </c>
      <c r="F30" s="53">
        <v>315326646</v>
      </c>
      <c r="G30" s="323">
        <v>325326646</v>
      </c>
      <c r="H30" s="316">
        <v>395216195</v>
      </c>
      <c r="I30" s="243">
        <v>325326646</v>
      </c>
      <c r="J30" s="243">
        <f>(I30/Estructura!U30)</f>
        <v>9295047.0285714287</v>
      </c>
      <c r="K30" s="243">
        <f>(I30/Estructura!C30)</f>
        <v>135.11025652940907</v>
      </c>
      <c r="L30" s="244">
        <f t="shared" si="0"/>
        <v>7.1530358970110118E-3</v>
      </c>
      <c r="M30" s="244">
        <v>0.10444904857245056</v>
      </c>
      <c r="N30" s="244">
        <f t="shared" si="5"/>
        <v>8.4121449385532315E-2</v>
      </c>
      <c r="O30" s="243">
        <v>45480918967</v>
      </c>
      <c r="P30" s="256">
        <v>0.43756015274324273</v>
      </c>
      <c r="Q30" s="256">
        <v>2.6942817804749723E-2</v>
      </c>
      <c r="R30" s="256">
        <v>0.50911941521008364</v>
      </c>
      <c r="S30" s="256">
        <v>2.4725848742914329E-2</v>
      </c>
      <c r="T30" s="256">
        <v>1.6517654990095654E-3</v>
      </c>
      <c r="U30" s="247">
        <v>290326646</v>
      </c>
      <c r="V30" s="247">
        <v>311126007</v>
      </c>
      <c r="W30" s="248">
        <f t="shared" si="2"/>
        <v>7.16412402601172E-2</v>
      </c>
      <c r="X30" s="247">
        <v>315326646</v>
      </c>
      <c r="Y30" s="247">
        <v>322749204</v>
      </c>
      <c r="Z30" s="248">
        <f t="shared" si="3"/>
        <v>2.3539266643517243E-2</v>
      </c>
      <c r="AA30" s="257">
        <v>8148191</v>
      </c>
      <c r="AB30" s="257">
        <v>7262235.96</v>
      </c>
      <c r="AC30" s="257">
        <v>198623810</v>
      </c>
      <c r="AD30" s="257">
        <v>7648382</v>
      </c>
      <c r="AE30" s="249">
        <v>50000</v>
      </c>
      <c r="AF30" s="248" t="s">
        <v>921</v>
      </c>
      <c r="AG30" s="249">
        <v>50000</v>
      </c>
      <c r="AH30" s="243" t="s">
        <v>370</v>
      </c>
      <c r="AI30" s="243">
        <v>22750000</v>
      </c>
      <c r="AJ30" s="243">
        <f>(AI30/Estructura!U30)/12</f>
        <v>54166.666666666664</v>
      </c>
      <c r="AK30" s="250">
        <v>0</v>
      </c>
      <c r="AL30" s="259">
        <v>4812109</v>
      </c>
      <c r="AM30" s="259">
        <v>2132265</v>
      </c>
      <c r="AN30" s="259">
        <v>9169124</v>
      </c>
      <c r="AO30" s="258">
        <f t="shared" si="7"/>
        <v>2.8409439547370657E-2</v>
      </c>
      <c r="AP30" s="259">
        <v>0</v>
      </c>
      <c r="AQ30" s="259">
        <v>7980248</v>
      </c>
      <c r="AR30" s="259">
        <v>0</v>
      </c>
      <c r="AS30" s="243">
        <v>2804967</v>
      </c>
      <c r="AT30" s="244">
        <f t="shared" si="6"/>
        <v>8.622002023160439E-3</v>
      </c>
      <c r="AU30" s="261">
        <v>0</v>
      </c>
      <c r="AV30" s="261" t="s">
        <v>736</v>
      </c>
      <c r="AW30" s="261">
        <v>1</v>
      </c>
      <c r="AX30" s="261" t="s">
        <v>737</v>
      </c>
      <c r="AY30" s="261">
        <v>0</v>
      </c>
      <c r="AZ30" s="261" t="s">
        <v>529</v>
      </c>
      <c r="BA30" s="252">
        <v>1</v>
      </c>
      <c r="BB30" s="252" t="s">
        <v>738</v>
      </c>
      <c r="BC30" s="252">
        <v>1</v>
      </c>
      <c r="BD30" s="252" t="s">
        <v>739</v>
      </c>
      <c r="BE30" s="261">
        <v>0</v>
      </c>
      <c r="BF30" s="261" t="s">
        <v>529</v>
      </c>
      <c r="BG30" s="261">
        <v>0</v>
      </c>
      <c r="BH30" s="261" t="s">
        <v>529</v>
      </c>
      <c r="BI30" s="252">
        <v>0</v>
      </c>
      <c r="BJ30" s="252" t="s">
        <v>529</v>
      </c>
      <c r="BK30" s="252">
        <v>0</v>
      </c>
      <c r="BL30" s="252" t="s">
        <v>529</v>
      </c>
      <c r="BM30" s="252">
        <v>0</v>
      </c>
      <c r="BN30" s="252" t="s">
        <v>529</v>
      </c>
      <c r="BO30" s="261">
        <v>0</v>
      </c>
      <c r="BP30" s="261" t="s">
        <v>529</v>
      </c>
      <c r="BQ30" s="261">
        <v>0</v>
      </c>
      <c r="BR30" s="261" t="s">
        <v>529</v>
      </c>
      <c r="BS30" s="252">
        <v>1</v>
      </c>
      <c r="BT30" s="252" t="s">
        <v>740</v>
      </c>
      <c r="BU30" s="252">
        <v>0</v>
      </c>
      <c r="BV30" s="252" t="s">
        <v>741</v>
      </c>
      <c r="BW30" s="252">
        <v>0</v>
      </c>
      <c r="BX30" s="252" t="s">
        <v>741</v>
      </c>
      <c r="BY30" s="252">
        <v>0</v>
      </c>
      <c r="BZ30" s="252" t="s">
        <v>741</v>
      </c>
      <c r="CA30" s="252">
        <v>1</v>
      </c>
      <c r="CB30" s="252" t="s">
        <v>742</v>
      </c>
      <c r="CC30" s="252">
        <v>1</v>
      </c>
      <c r="CD30" s="252" t="s">
        <v>743</v>
      </c>
      <c r="CE30" s="252">
        <v>1</v>
      </c>
      <c r="CF30" s="252" t="s">
        <v>744</v>
      </c>
      <c r="CG30" s="252">
        <v>1</v>
      </c>
      <c r="CH30" s="252" t="s">
        <v>745</v>
      </c>
      <c r="CI30" s="252">
        <v>0</v>
      </c>
      <c r="CJ30" s="252" t="s">
        <v>529</v>
      </c>
      <c r="CK30" s="261">
        <v>0</v>
      </c>
      <c r="CL30" s="261" t="s">
        <v>529</v>
      </c>
      <c r="CM30" s="261">
        <v>0</v>
      </c>
      <c r="CN30" s="261" t="s">
        <v>529</v>
      </c>
      <c r="CO30" s="252">
        <v>0</v>
      </c>
      <c r="CP30" s="252" t="s">
        <v>529</v>
      </c>
      <c r="CQ30" s="252">
        <v>0</v>
      </c>
      <c r="CR30" s="252" t="s">
        <v>529</v>
      </c>
      <c r="CS30" s="261">
        <v>0</v>
      </c>
      <c r="CT30" s="261" t="s">
        <v>529</v>
      </c>
      <c r="CU30" s="252">
        <v>8</v>
      </c>
      <c r="CV30" s="253">
        <v>0.30769230769230771</v>
      </c>
    </row>
    <row r="31" spans="1:100" x14ac:dyDescent="0.25">
      <c r="A31" s="5">
        <v>28</v>
      </c>
      <c r="B31" s="63" t="s">
        <v>286</v>
      </c>
      <c r="C31" s="322">
        <v>120605850</v>
      </c>
      <c r="D31" s="53">
        <v>129695223</v>
      </c>
      <c r="E31" s="53">
        <v>129695223</v>
      </c>
      <c r="F31" s="53">
        <v>134883000</v>
      </c>
      <c r="G31" s="323">
        <v>140278000</v>
      </c>
      <c r="H31" s="316">
        <v>216606000</v>
      </c>
      <c r="I31" s="243">
        <v>140278000</v>
      </c>
      <c r="J31" s="243">
        <f>(I31/Estructura!U31)</f>
        <v>3896611.111111111</v>
      </c>
      <c r="K31" s="243">
        <f>(I31/Estructura!C31)</f>
        <v>39.147769623451616</v>
      </c>
      <c r="L31" s="244">
        <f t="shared" si="0"/>
        <v>3.2135142740068981E-3</v>
      </c>
      <c r="M31" s="244">
        <v>0.11194849321282817</v>
      </c>
      <c r="N31" s="244">
        <f t="shared" si="5"/>
        <v>1.941332851060807E-2</v>
      </c>
      <c r="O31" s="243">
        <v>43652521208.529999</v>
      </c>
      <c r="P31" s="256">
        <v>0.80369532981875791</v>
      </c>
      <c r="Q31" s="256">
        <v>2.8003913585350228E-2</v>
      </c>
      <c r="R31" s="256">
        <v>0.10438077888882426</v>
      </c>
      <c r="S31" s="256">
        <v>0</v>
      </c>
      <c r="T31" s="256">
        <v>6.391997770706756E-2</v>
      </c>
      <c r="U31" s="247">
        <v>129695223</v>
      </c>
      <c r="V31" s="247">
        <v>147275762</v>
      </c>
      <c r="W31" s="248">
        <f t="shared" si="2"/>
        <v>0.13555271037237815</v>
      </c>
      <c r="X31" s="247">
        <v>134883032</v>
      </c>
      <c r="Y31" s="247">
        <v>153375759.63</v>
      </c>
      <c r="Z31" s="248">
        <f t="shared" si="3"/>
        <v>0.13710195682730508</v>
      </c>
      <c r="AA31" s="257">
        <v>80202938</v>
      </c>
      <c r="AB31" s="257">
        <v>583697</v>
      </c>
      <c r="AC31" s="257">
        <v>0</v>
      </c>
      <c r="AD31" s="257">
        <v>3772744</v>
      </c>
      <c r="AE31" s="249">
        <v>75334.149999999994</v>
      </c>
      <c r="AF31" s="248" t="s">
        <v>393</v>
      </c>
      <c r="AG31" s="248" t="s">
        <v>365</v>
      </c>
      <c r="AH31" s="243" t="s">
        <v>342</v>
      </c>
      <c r="AI31" s="243">
        <v>38619649.439999998</v>
      </c>
      <c r="AJ31" s="243">
        <f>(AI31/Estructura!U31)/12</f>
        <v>89397.33666666667</v>
      </c>
      <c r="AK31" s="250">
        <v>60</v>
      </c>
      <c r="AL31" s="259">
        <v>878345</v>
      </c>
      <c r="AM31" s="259">
        <v>3956739</v>
      </c>
      <c r="AN31" s="259">
        <v>1293973</v>
      </c>
      <c r="AO31" s="258">
        <f t="shared" si="7"/>
        <v>8.4366199921131566E-3</v>
      </c>
      <c r="AP31" s="259">
        <v>0</v>
      </c>
      <c r="AQ31" s="259">
        <v>0</v>
      </c>
      <c r="AR31" s="259">
        <v>877379</v>
      </c>
      <c r="AS31" s="243">
        <v>7487544</v>
      </c>
      <c r="AT31" s="244">
        <f t="shared" si="6"/>
        <v>5.3376466730349736E-2</v>
      </c>
      <c r="AU31" s="261">
        <v>0</v>
      </c>
      <c r="AV31" s="261" t="s">
        <v>746</v>
      </c>
      <c r="AW31" s="261">
        <v>1</v>
      </c>
      <c r="AX31" s="261" t="s">
        <v>747</v>
      </c>
      <c r="AY31" s="261">
        <v>1</v>
      </c>
      <c r="AZ31" s="261" t="s">
        <v>747</v>
      </c>
      <c r="BA31" s="252">
        <v>0</v>
      </c>
      <c r="BB31" s="252" t="s">
        <v>529</v>
      </c>
      <c r="BC31" s="252">
        <v>1</v>
      </c>
      <c r="BD31" s="252" t="s">
        <v>748</v>
      </c>
      <c r="BE31" s="261">
        <v>0.5</v>
      </c>
      <c r="BF31" s="261" t="s">
        <v>749</v>
      </c>
      <c r="BG31" s="261">
        <v>1</v>
      </c>
      <c r="BH31" s="261" t="s">
        <v>750</v>
      </c>
      <c r="BI31" s="252">
        <v>1</v>
      </c>
      <c r="BJ31" s="252" t="s">
        <v>751</v>
      </c>
      <c r="BK31" s="252">
        <v>1</v>
      </c>
      <c r="BL31" s="252" t="s">
        <v>751</v>
      </c>
      <c r="BM31" s="252">
        <v>1</v>
      </c>
      <c r="BN31" s="252" t="s">
        <v>751</v>
      </c>
      <c r="BO31" s="261">
        <v>1</v>
      </c>
      <c r="BP31" s="261" t="s">
        <v>752</v>
      </c>
      <c r="BQ31" s="261">
        <v>1</v>
      </c>
      <c r="BR31" s="261" t="s">
        <v>752</v>
      </c>
      <c r="BS31" s="252">
        <v>1</v>
      </c>
      <c r="BT31" s="252" t="s">
        <v>753</v>
      </c>
      <c r="BU31" s="252">
        <v>1</v>
      </c>
      <c r="BV31" s="252" t="s">
        <v>754</v>
      </c>
      <c r="BW31" s="252">
        <v>1</v>
      </c>
      <c r="BX31" s="252" t="s">
        <v>754</v>
      </c>
      <c r="BY31" s="252">
        <v>1</v>
      </c>
      <c r="BZ31" s="252" t="s">
        <v>755</v>
      </c>
      <c r="CA31" s="252">
        <v>1</v>
      </c>
      <c r="CB31" s="252" t="s">
        <v>756</v>
      </c>
      <c r="CC31" s="252">
        <v>1</v>
      </c>
      <c r="CD31" s="252" t="s">
        <v>757</v>
      </c>
      <c r="CE31" s="252">
        <v>1</v>
      </c>
      <c r="CF31" s="252" t="s">
        <v>758</v>
      </c>
      <c r="CG31" s="252">
        <v>1</v>
      </c>
      <c r="CH31" s="252" t="s">
        <v>759</v>
      </c>
      <c r="CI31" s="252">
        <v>0</v>
      </c>
      <c r="CJ31" s="252" t="s">
        <v>529</v>
      </c>
      <c r="CK31" s="261">
        <v>0</v>
      </c>
      <c r="CL31" s="261" t="s">
        <v>529</v>
      </c>
      <c r="CM31" s="261">
        <v>0</v>
      </c>
      <c r="CN31" s="261" t="s">
        <v>529</v>
      </c>
      <c r="CO31" s="252">
        <v>1</v>
      </c>
      <c r="CP31" s="252" t="s">
        <v>760</v>
      </c>
      <c r="CQ31" s="252">
        <v>1</v>
      </c>
      <c r="CR31" s="252" t="s">
        <v>761</v>
      </c>
      <c r="CS31" s="261">
        <v>0</v>
      </c>
      <c r="CT31" s="261" t="s">
        <v>529</v>
      </c>
      <c r="CU31" s="252">
        <v>18.5</v>
      </c>
      <c r="CV31" s="253">
        <v>0.71153846153846156</v>
      </c>
    </row>
    <row r="32" spans="1:100" x14ac:dyDescent="0.25">
      <c r="A32" s="5">
        <v>29</v>
      </c>
      <c r="B32" s="63" t="s">
        <v>294</v>
      </c>
      <c r="C32" s="322">
        <v>173485635.12</v>
      </c>
      <c r="D32" s="53">
        <v>176087919.65000001</v>
      </c>
      <c r="E32" s="53">
        <v>176087919.65000001</v>
      </c>
      <c r="F32" s="53">
        <v>183191119</v>
      </c>
      <c r="G32" s="323">
        <v>190191000</v>
      </c>
      <c r="H32" s="316">
        <v>234979000</v>
      </c>
      <c r="I32" s="243">
        <v>190191000</v>
      </c>
      <c r="J32" s="243">
        <f>(I32/Estructura!U32)</f>
        <v>5943468.75</v>
      </c>
      <c r="K32" s="243">
        <f>(I32/Estructura!C32)</f>
        <v>146.77716798444945</v>
      </c>
      <c r="L32" s="244">
        <f t="shared" si="0"/>
        <v>1.3335396140482215E-2</v>
      </c>
      <c r="M32" s="244">
        <v>-4.4708761022845975E-2</v>
      </c>
      <c r="N32" s="244">
        <f t="shared" si="5"/>
        <v>-3.915008164615337E-2</v>
      </c>
      <c r="O32" s="243">
        <v>14262118500</v>
      </c>
      <c r="P32" s="256">
        <v>0.33964937239547149</v>
      </c>
      <c r="Q32" s="256">
        <v>0.18953477526432089</v>
      </c>
      <c r="R32" s="256">
        <v>0.17780957905788597</v>
      </c>
      <c r="S32" s="256">
        <v>0.29271623846888645</v>
      </c>
      <c r="T32" s="256">
        <v>2.9003958539285059E-4</v>
      </c>
      <c r="U32" s="247">
        <v>176087919.65000001</v>
      </c>
      <c r="V32" s="247">
        <v>189244621</v>
      </c>
      <c r="W32" s="248">
        <f t="shared" si="2"/>
        <v>7.4716660723522788E-2</v>
      </c>
      <c r="X32" s="247">
        <v>183191119</v>
      </c>
      <c r="Y32" s="247">
        <v>209557602</v>
      </c>
      <c r="Z32" s="248">
        <f t="shared" si="3"/>
        <v>0.14392882768514559</v>
      </c>
      <c r="AA32" s="258" t="s">
        <v>337</v>
      </c>
      <c r="AB32" s="258" t="s">
        <v>337</v>
      </c>
      <c r="AC32" s="258" t="s">
        <v>337</v>
      </c>
      <c r="AD32" s="257">
        <v>1048143.6</v>
      </c>
      <c r="AE32" s="249">
        <v>34237.699999999997</v>
      </c>
      <c r="AF32" s="248" t="s">
        <v>394</v>
      </c>
      <c r="AG32" s="249">
        <v>26327.08</v>
      </c>
      <c r="AH32" s="243" t="s">
        <v>395</v>
      </c>
      <c r="AI32" s="243">
        <v>13261678.32</v>
      </c>
      <c r="AJ32" s="243">
        <f>(AI32/Estructura!U32)/12</f>
        <v>34535.620625000003</v>
      </c>
      <c r="AK32" s="250">
        <v>0</v>
      </c>
      <c r="AL32" s="259">
        <v>492697</v>
      </c>
      <c r="AM32" s="259">
        <v>122137</v>
      </c>
      <c r="AN32" s="259">
        <v>576583</v>
      </c>
      <c r="AO32" s="258">
        <f t="shared" si="7"/>
        <v>2.7514296522633428E-3</v>
      </c>
      <c r="AP32" s="259">
        <v>0</v>
      </c>
      <c r="AQ32" s="259">
        <v>65866869</v>
      </c>
      <c r="AR32" s="259">
        <v>13994165</v>
      </c>
      <c r="AS32" s="243">
        <v>1550993</v>
      </c>
      <c r="AT32" s="244">
        <f t="shared" si="6"/>
        <v>8.1549232087743378E-3</v>
      </c>
      <c r="AU32" s="261">
        <v>1</v>
      </c>
      <c r="AV32" s="261" t="s">
        <v>762</v>
      </c>
      <c r="AW32" s="261">
        <v>1</v>
      </c>
      <c r="AX32" s="261" t="s">
        <v>762</v>
      </c>
      <c r="AY32" s="261">
        <v>0</v>
      </c>
      <c r="AZ32" s="261" t="s">
        <v>529</v>
      </c>
      <c r="BA32" s="252">
        <v>0</v>
      </c>
      <c r="BB32" s="252" t="s">
        <v>529</v>
      </c>
      <c r="BC32" s="252">
        <v>1</v>
      </c>
      <c r="BD32" s="252" t="s">
        <v>763</v>
      </c>
      <c r="BE32" s="261">
        <v>1</v>
      </c>
      <c r="BF32" s="261" t="s">
        <v>762</v>
      </c>
      <c r="BG32" s="261">
        <v>0</v>
      </c>
      <c r="BH32" s="261" t="s">
        <v>529</v>
      </c>
      <c r="BI32" s="252">
        <v>0</v>
      </c>
      <c r="BJ32" s="252" t="s">
        <v>764</v>
      </c>
      <c r="BK32" s="252">
        <v>0</v>
      </c>
      <c r="BL32" s="252" t="s">
        <v>764</v>
      </c>
      <c r="BM32" s="252">
        <v>0</v>
      </c>
      <c r="BN32" s="252" t="s">
        <v>764</v>
      </c>
      <c r="BO32" s="261">
        <v>0</v>
      </c>
      <c r="BP32" s="261" t="s">
        <v>529</v>
      </c>
      <c r="BQ32" s="261">
        <v>1</v>
      </c>
      <c r="BR32" s="261" t="s">
        <v>765</v>
      </c>
      <c r="BS32" s="252">
        <v>1</v>
      </c>
      <c r="BT32" s="252" t="s">
        <v>766</v>
      </c>
      <c r="BU32" s="252">
        <v>0</v>
      </c>
      <c r="BV32" s="252" t="s">
        <v>767</v>
      </c>
      <c r="BW32" s="252">
        <v>0</v>
      </c>
      <c r="BX32" s="252" t="s">
        <v>767</v>
      </c>
      <c r="BY32" s="252">
        <v>0</v>
      </c>
      <c r="BZ32" s="252" t="s">
        <v>767</v>
      </c>
      <c r="CA32" s="252">
        <v>0</v>
      </c>
      <c r="CB32" s="252" t="s">
        <v>529</v>
      </c>
      <c r="CC32" s="252">
        <v>0</v>
      </c>
      <c r="CD32" s="252" t="s">
        <v>529</v>
      </c>
      <c r="CE32" s="252">
        <v>0</v>
      </c>
      <c r="CF32" s="252" t="s">
        <v>529</v>
      </c>
      <c r="CG32" s="252">
        <v>0</v>
      </c>
      <c r="CH32" s="252" t="s">
        <v>529</v>
      </c>
      <c r="CI32" s="252">
        <v>0</v>
      </c>
      <c r="CJ32" s="252" t="s">
        <v>529</v>
      </c>
      <c r="CK32" s="261">
        <v>1</v>
      </c>
      <c r="CL32" s="261" t="s">
        <v>765</v>
      </c>
      <c r="CM32" s="261">
        <v>0</v>
      </c>
      <c r="CN32" s="261" t="s">
        <v>765</v>
      </c>
      <c r="CO32" s="252">
        <v>0</v>
      </c>
      <c r="CP32" s="252" t="s">
        <v>529</v>
      </c>
      <c r="CQ32" s="252">
        <v>0</v>
      </c>
      <c r="CR32" s="252" t="s">
        <v>529</v>
      </c>
      <c r="CS32" s="261">
        <v>0</v>
      </c>
      <c r="CT32" s="261" t="s">
        <v>529</v>
      </c>
      <c r="CU32" s="252">
        <v>7</v>
      </c>
      <c r="CV32" s="253">
        <v>0.26923076923076922</v>
      </c>
    </row>
    <row r="33" spans="1:100" x14ac:dyDescent="0.25">
      <c r="A33" s="5">
        <v>30</v>
      </c>
      <c r="B33" s="63" t="s">
        <v>301</v>
      </c>
      <c r="C33" s="322">
        <v>501000000</v>
      </c>
      <c r="D33" s="53">
        <v>541850000</v>
      </c>
      <c r="E33" s="53">
        <v>577300000</v>
      </c>
      <c r="F33" s="53">
        <v>616000000</v>
      </c>
      <c r="G33" s="323">
        <v>676900000</v>
      </c>
      <c r="H33" s="316">
        <v>851900000</v>
      </c>
      <c r="I33" s="243">
        <v>676900000</v>
      </c>
      <c r="J33" s="243">
        <f>(I33/Estructura!U33)</f>
        <v>13538000</v>
      </c>
      <c r="K33" s="243">
        <f>(I33/Estructura!C33)</f>
        <v>83.504618854186219</v>
      </c>
      <c r="L33" s="244">
        <f t="shared" si="0"/>
        <v>6.869661144754082E-3</v>
      </c>
      <c r="M33" s="244">
        <v>0.12957812860941775</v>
      </c>
      <c r="N33" s="244">
        <f t="shared" si="5"/>
        <v>0.18417504398182727</v>
      </c>
      <c r="O33" s="243">
        <v>98534700000</v>
      </c>
      <c r="P33" s="256">
        <v>0.57406375162337664</v>
      </c>
      <c r="Q33" s="256">
        <v>1.0318360389610389E-2</v>
      </c>
      <c r="R33" s="256">
        <v>0.12337913474025974</v>
      </c>
      <c r="S33" s="256">
        <v>0.27763568019480517</v>
      </c>
      <c r="T33" s="256">
        <v>1.4603073051948051E-2</v>
      </c>
      <c r="U33" s="247">
        <v>577300000</v>
      </c>
      <c r="V33" s="247">
        <v>577300000</v>
      </c>
      <c r="W33" s="248">
        <f t="shared" si="2"/>
        <v>0</v>
      </c>
      <c r="X33" s="247">
        <v>616000000</v>
      </c>
      <c r="Y33" s="247">
        <v>616000000</v>
      </c>
      <c r="Z33" s="248">
        <f t="shared" si="3"/>
        <v>0</v>
      </c>
      <c r="AA33" s="257">
        <v>6000000</v>
      </c>
      <c r="AB33" s="257">
        <v>16320000</v>
      </c>
      <c r="AC33" s="257">
        <v>30000000</v>
      </c>
      <c r="AD33" s="257">
        <v>0</v>
      </c>
      <c r="AE33" s="249">
        <v>72064.28</v>
      </c>
      <c r="AF33" s="248" t="s">
        <v>396</v>
      </c>
      <c r="AG33" s="249">
        <v>58123.38</v>
      </c>
      <c r="AH33" s="243" t="s">
        <v>378</v>
      </c>
      <c r="AI33" s="243">
        <v>43236684</v>
      </c>
      <c r="AJ33" s="243">
        <f>(AI33/Estructura!U33)/12</f>
        <v>72061.14</v>
      </c>
      <c r="AK33" s="250">
        <v>50</v>
      </c>
      <c r="AL33" s="259">
        <v>1386610</v>
      </c>
      <c r="AM33" s="259">
        <v>3601709</v>
      </c>
      <c r="AN33" s="259">
        <v>20154379</v>
      </c>
      <c r="AO33" s="258">
        <f t="shared" si="7"/>
        <v>3.2718147727272724E-2</v>
      </c>
      <c r="AP33" s="259">
        <v>0</v>
      </c>
      <c r="AQ33" s="259">
        <v>6052860</v>
      </c>
      <c r="AR33" s="259">
        <v>770880</v>
      </c>
      <c r="AS33" s="243">
        <v>69624668</v>
      </c>
      <c r="AT33" s="244">
        <f t="shared" si="6"/>
        <v>0.10285812970896735</v>
      </c>
      <c r="AU33" s="261">
        <v>1</v>
      </c>
      <c r="AV33" s="261" t="s">
        <v>768</v>
      </c>
      <c r="AW33" s="261">
        <v>1</v>
      </c>
      <c r="AX33" s="261" t="s">
        <v>768</v>
      </c>
      <c r="AY33" s="261">
        <v>0</v>
      </c>
      <c r="AZ33" s="261" t="s">
        <v>529</v>
      </c>
      <c r="BA33" s="252">
        <v>0</v>
      </c>
      <c r="BB33" s="252" t="s">
        <v>529</v>
      </c>
      <c r="BC33" s="252">
        <v>0</v>
      </c>
      <c r="BD33" s="252" t="s">
        <v>529</v>
      </c>
      <c r="BE33" s="261">
        <v>1</v>
      </c>
      <c r="BF33" s="261" t="s">
        <v>768</v>
      </c>
      <c r="BG33" s="261">
        <v>1</v>
      </c>
      <c r="BH33" s="261" t="s">
        <v>768</v>
      </c>
      <c r="BI33" s="252">
        <v>0</v>
      </c>
      <c r="BJ33" s="252" t="s">
        <v>529</v>
      </c>
      <c r="BK33" s="252">
        <v>0</v>
      </c>
      <c r="BL33" s="252" t="s">
        <v>529</v>
      </c>
      <c r="BM33" s="252">
        <v>0</v>
      </c>
      <c r="BN33" s="252" t="s">
        <v>529</v>
      </c>
      <c r="BO33" s="261">
        <v>0</v>
      </c>
      <c r="BP33" s="261" t="s">
        <v>529</v>
      </c>
      <c r="BQ33" s="261">
        <v>0</v>
      </c>
      <c r="BR33" s="261" t="s">
        <v>529</v>
      </c>
      <c r="BS33" s="252">
        <v>0</v>
      </c>
      <c r="BT33" s="252" t="s">
        <v>769</v>
      </c>
      <c r="BU33" s="252">
        <v>0</v>
      </c>
      <c r="BV33" s="252" t="s">
        <v>529</v>
      </c>
      <c r="BW33" s="252">
        <v>0</v>
      </c>
      <c r="BX33" s="252" t="s">
        <v>529</v>
      </c>
      <c r="BY33" s="252">
        <v>0</v>
      </c>
      <c r="BZ33" s="252" t="s">
        <v>529</v>
      </c>
      <c r="CA33" s="252">
        <v>0</v>
      </c>
      <c r="CB33" s="252" t="s">
        <v>529</v>
      </c>
      <c r="CC33" s="252">
        <v>0</v>
      </c>
      <c r="CD33" s="252" t="s">
        <v>529</v>
      </c>
      <c r="CE33" s="252">
        <v>1</v>
      </c>
      <c r="CF33" s="252" t="s">
        <v>770</v>
      </c>
      <c r="CG33" s="252">
        <v>0</v>
      </c>
      <c r="CH33" s="252" t="s">
        <v>529</v>
      </c>
      <c r="CI33" s="252">
        <v>0</v>
      </c>
      <c r="CJ33" s="252" t="s">
        <v>529</v>
      </c>
      <c r="CK33" s="261">
        <v>0</v>
      </c>
      <c r="CL33" s="261" t="s">
        <v>529</v>
      </c>
      <c r="CM33" s="261">
        <v>0</v>
      </c>
      <c r="CN33" s="261" t="s">
        <v>529</v>
      </c>
      <c r="CO33" s="252">
        <v>0</v>
      </c>
      <c r="CP33" s="252" t="s">
        <v>529</v>
      </c>
      <c r="CQ33" s="252">
        <v>1</v>
      </c>
      <c r="CR33" s="252" t="s">
        <v>771</v>
      </c>
      <c r="CS33" s="261">
        <v>0</v>
      </c>
      <c r="CT33" s="261" t="s">
        <v>529</v>
      </c>
      <c r="CU33" s="252">
        <v>6</v>
      </c>
      <c r="CV33" s="253">
        <v>0.23076923076923078</v>
      </c>
    </row>
    <row r="34" spans="1:100" x14ac:dyDescent="0.25">
      <c r="A34" s="5">
        <v>31</v>
      </c>
      <c r="B34" s="63" t="s">
        <v>309</v>
      </c>
      <c r="C34" s="322">
        <v>110250000</v>
      </c>
      <c r="D34" s="53"/>
      <c r="E34" s="53">
        <v>121728900</v>
      </c>
      <c r="F34" s="53">
        <v>127815450</v>
      </c>
      <c r="G34" s="323">
        <v>132928068</v>
      </c>
      <c r="H34" s="316">
        <v>192561312</v>
      </c>
      <c r="I34" s="243">
        <v>132928068</v>
      </c>
      <c r="J34" s="243">
        <f>(I34/Estructura!U34)</f>
        <v>5317122.72</v>
      </c>
      <c r="K34" s="243">
        <f>(I34/Estructura!C34)</f>
        <v>61.945783234316281</v>
      </c>
      <c r="L34" s="244">
        <f t="shared" si="0"/>
        <v>3.5985496373415133E-3</v>
      </c>
      <c r="M34" s="244">
        <v>8.8845985288778295E-2</v>
      </c>
      <c r="N34" s="244">
        <f t="shared" si="5"/>
        <v>5.6737722033855173E-2</v>
      </c>
      <c r="O34" s="243">
        <v>36939345402</v>
      </c>
      <c r="P34" s="256">
        <v>0.70109841306733756</v>
      </c>
      <c r="Q34" s="256">
        <v>0.11077568007311131</v>
      </c>
      <c r="R34" s="256">
        <v>0.18812590685955113</v>
      </c>
      <c r="S34" s="256">
        <v>0</v>
      </c>
      <c r="T34" s="256">
        <v>0</v>
      </c>
      <c r="U34" s="247">
        <v>121728900</v>
      </c>
      <c r="V34" s="247">
        <v>125594274</v>
      </c>
      <c r="W34" s="248">
        <f t="shared" si="2"/>
        <v>3.1753954894852443E-2</v>
      </c>
      <c r="X34" s="247">
        <v>127815450</v>
      </c>
      <c r="Y34" s="247">
        <v>129625916</v>
      </c>
      <c r="Z34" s="248">
        <f t="shared" si="3"/>
        <v>1.4164688228222699E-2</v>
      </c>
      <c r="AA34" s="257">
        <v>11795000</v>
      </c>
      <c r="AB34" s="258" t="s">
        <v>337</v>
      </c>
      <c r="AC34" s="258" t="s">
        <v>337</v>
      </c>
      <c r="AD34" s="257">
        <v>4066000</v>
      </c>
      <c r="AE34" s="249">
        <v>78880</v>
      </c>
      <c r="AF34" s="248" t="s">
        <v>397</v>
      </c>
      <c r="AG34" s="249">
        <v>69095.100000000006</v>
      </c>
      <c r="AH34" s="243" t="s">
        <v>398</v>
      </c>
      <c r="AI34" s="243">
        <v>28164000</v>
      </c>
      <c r="AJ34" s="243">
        <f>(AI34/Estructura!U34)/12</f>
        <v>93880</v>
      </c>
      <c r="AK34" s="250">
        <v>40</v>
      </c>
      <c r="AL34" s="259">
        <v>425732</v>
      </c>
      <c r="AM34" s="259">
        <v>3731316</v>
      </c>
      <c r="AN34" s="259">
        <v>2718227</v>
      </c>
      <c r="AO34" s="258">
        <f>(AN34/Y34)</f>
        <v>2.0969780456556234E-2</v>
      </c>
      <c r="AP34" s="259">
        <v>0</v>
      </c>
      <c r="AQ34" s="259">
        <v>0</v>
      </c>
      <c r="AR34" s="259">
        <v>266709</v>
      </c>
      <c r="AS34" s="243">
        <v>12824267</v>
      </c>
      <c r="AT34" s="244">
        <f>(AS34/I34)</f>
        <v>9.6475238021213092E-2</v>
      </c>
      <c r="AU34" s="261">
        <v>1</v>
      </c>
      <c r="AV34" s="261" t="s">
        <v>772</v>
      </c>
      <c r="AW34" s="261">
        <v>1</v>
      </c>
      <c r="AX34" s="261" t="s">
        <v>772</v>
      </c>
      <c r="AY34" s="261">
        <v>0</v>
      </c>
      <c r="AZ34" s="261" t="s">
        <v>529</v>
      </c>
      <c r="BA34" s="252">
        <v>1</v>
      </c>
      <c r="BB34" s="252" t="s">
        <v>773</v>
      </c>
      <c r="BC34" s="252">
        <v>0</v>
      </c>
      <c r="BD34" s="252" t="s">
        <v>529</v>
      </c>
      <c r="BE34" s="261">
        <v>0</v>
      </c>
      <c r="BF34" s="261" t="s">
        <v>529</v>
      </c>
      <c r="BG34" s="261">
        <v>0</v>
      </c>
      <c r="BH34" s="261" t="s">
        <v>529</v>
      </c>
      <c r="BI34" s="252">
        <v>0</v>
      </c>
      <c r="BJ34" s="252" t="s">
        <v>529</v>
      </c>
      <c r="BK34" s="252">
        <v>0</v>
      </c>
      <c r="BL34" s="252" t="s">
        <v>529</v>
      </c>
      <c r="BM34" s="252">
        <v>0</v>
      </c>
      <c r="BN34" s="252" t="s">
        <v>529</v>
      </c>
      <c r="BO34" s="261">
        <v>0</v>
      </c>
      <c r="BP34" s="261" t="s">
        <v>529</v>
      </c>
      <c r="BQ34" s="261">
        <v>0</v>
      </c>
      <c r="BR34" s="261" t="s">
        <v>529</v>
      </c>
      <c r="BS34" s="252">
        <v>1</v>
      </c>
      <c r="BT34" s="252" t="s">
        <v>774</v>
      </c>
      <c r="BU34" s="252">
        <v>0</v>
      </c>
      <c r="BV34" s="252" t="s">
        <v>775</v>
      </c>
      <c r="BW34" s="252">
        <v>0</v>
      </c>
      <c r="BX34" s="252" t="s">
        <v>776</v>
      </c>
      <c r="BY34" s="252">
        <v>0</v>
      </c>
      <c r="BZ34" s="252" t="s">
        <v>529</v>
      </c>
      <c r="CA34" s="252">
        <v>0</v>
      </c>
      <c r="CB34" s="252" t="s">
        <v>529</v>
      </c>
      <c r="CC34" s="252">
        <v>0</v>
      </c>
      <c r="CD34" s="252" t="s">
        <v>529</v>
      </c>
      <c r="CE34" s="252">
        <v>0</v>
      </c>
      <c r="CF34" s="252" t="s">
        <v>529</v>
      </c>
      <c r="CG34" s="252">
        <v>0</v>
      </c>
      <c r="CH34" s="252" t="s">
        <v>529</v>
      </c>
      <c r="CI34" s="252">
        <v>0</v>
      </c>
      <c r="CJ34" s="252" t="s">
        <v>529</v>
      </c>
      <c r="CK34" s="261">
        <v>0</v>
      </c>
      <c r="CL34" s="261" t="s">
        <v>529</v>
      </c>
      <c r="CM34" s="261">
        <v>0</v>
      </c>
      <c r="CN34" s="261" t="s">
        <v>529</v>
      </c>
      <c r="CO34" s="252">
        <v>0</v>
      </c>
      <c r="CP34" s="252" t="s">
        <v>529</v>
      </c>
      <c r="CQ34" s="252">
        <v>1</v>
      </c>
      <c r="CR34" s="252" t="s">
        <v>777</v>
      </c>
      <c r="CS34" s="261">
        <v>0</v>
      </c>
      <c r="CT34" s="261" t="s">
        <v>529</v>
      </c>
      <c r="CU34" s="252">
        <v>5</v>
      </c>
      <c r="CV34" s="253">
        <v>0.19230769230769232</v>
      </c>
    </row>
    <row r="35" spans="1:100" ht="15.75" thickBot="1" x14ac:dyDescent="0.3">
      <c r="A35" s="7">
        <v>32</v>
      </c>
      <c r="B35" s="64" t="s">
        <v>318</v>
      </c>
      <c r="C35" s="324">
        <v>251995618</v>
      </c>
      <c r="D35" s="54">
        <v>275477367</v>
      </c>
      <c r="E35" s="54">
        <v>275477367</v>
      </c>
      <c r="F35" s="54">
        <v>288180141</v>
      </c>
      <c r="G35" s="325">
        <v>292374085</v>
      </c>
      <c r="H35" s="316">
        <v>398494787</v>
      </c>
      <c r="I35" s="243">
        <v>292374085</v>
      </c>
      <c r="J35" s="243">
        <f>(I35/Estructura!U35)</f>
        <v>9745802.833333334</v>
      </c>
      <c r="K35" s="243">
        <f>(I35/Estructura!C35)</f>
        <v>184.06626075737304</v>
      </c>
      <c r="L35" s="244">
        <f t="shared" si="0"/>
        <v>1.0611681486389394E-2</v>
      </c>
      <c r="M35" s="244">
        <v>9.9640203455544599E-2</v>
      </c>
      <c r="N35" s="244">
        <f t="shared" si="5"/>
        <v>1.689240315099088E-2</v>
      </c>
      <c r="O35" s="243">
        <v>27552097693</v>
      </c>
      <c r="P35" s="256">
        <v>0.5630933856261896</v>
      </c>
      <c r="Q35" s="256">
        <v>1.9595644998045249E-2</v>
      </c>
      <c r="R35" s="256">
        <v>0.17518702805508451</v>
      </c>
      <c r="S35" s="256">
        <v>0.23704462628335005</v>
      </c>
      <c r="T35" s="256">
        <v>5.0793115704437959E-3</v>
      </c>
      <c r="U35" s="247">
        <v>275477367</v>
      </c>
      <c r="V35" s="247">
        <v>275477367</v>
      </c>
      <c r="W35" s="248">
        <f t="shared" si="2"/>
        <v>0</v>
      </c>
      <c r="X35" s="247">
        <v>288180141</v>
      </c>
      <c r="Y35" s="247">
        <v>288443223</v>
      </c>
      <c r="Z35" s="248">
        <f t="shared" si="3"/>
        <v>9.1290815212707876E-4</v>
      </c>
      <c r="AA35" s="258" t="s">
        <v>337</v>
      </c>
      <c r="AB35" s="258" t="s">
        <v>337</v>
      </c>
      <c r="AC35" s="258" t="s">
        <v>337</v>
      </c>
      <c r="AD35" s="258" t="s">
        <v>337</v>
      </c>
      <c r="AE35" s="249">
        <v>95000</v>
      </c>
      <c r="AF35" s="248" t="s">
        <v>399</v>
      </c>
      <c r="AG35" s="249">
        <v>72306.94</v>
      </c>
      <c r="AH35" s="243" t="s">
        <v>370</v>
      </c>
      <c r="AI35" s="243">
        <v>40677194.399999999</v>
      </c>
      <c r="AJ35" s="243">
        <f>(AI35/Estructura!U35)/12</f>
        <v>112992.20666666667</v>
      </c>
      <c r="AK35" s="250">
        <v>42</v>
      </c>
      <c r="AL35" s="259">
        <v>4830679</v>
      </c>
      <c r="AM35" s="259">
        <v>20966214</v>
      </c>
      <c r="AN35" s="259">
        <v>8000798</v>
      </c>
      <c r="AO35" s="258">
        <f>(AN35/Y35)</f>
        <v>2.7737860909978807E-2</v>
      </c>
      <c r="AP35" s="259">
        <v>0</v>
      </c>
      <c r="AQ35" s="259">
        <v>63063574</v>
      </c>
      <c r="AR35" s="259">
        <v>5763917</v>
      </c>
      <c r="AS35" s="243">
        <v>0</v>
      </c>
      <c r="AT35" s="244">
        <f>(AS35/I35)</f>
        <v>0</v>
      </c>
      <c r="AU35" s="261">
        <v>1</v>
      </c>
      <c r="AV35" s="261" t="s">
        <v>778</v>
      </c>
      <c r="AW35" s="261">
        <v>0</v>
      </c>
      <c r="AX35" s="261" t="s">
        <v>529</v>
      </c>
      <c r="AY35" s="261">
        <v>0</v>
      </c>
      <c r="AZ35" s="261" t="s">
        <v>529</v>
      </c>
      <c r="BA35" s="252">
        <v>1</v>
      </c>
      <c r="BB35" s="252" t="s">
        <v>779</v>
      </c>
      <c r="BC35" s="252">
        <v>1</v>
      </c>
      <c r="BD35" s="252" t="s">
        <v>780</v>
      </c>
      <c r="BE35" s="261">
        <v>0</v>
      </c>
      <c r="BF35" s="261" t="s">
        <v>529</v>
      </c>
      <c r="BG35" s="261">
        <v>0</v>
      </c>
      <c r="BH35" s="261" t="s">
        <v>529</v>
      </c>
      <c r="BI35" s="252">
        <v>0</v>
      </c>
      <c r="BJ35" s="252" t="s">
        <v>529</v>
      </c>
      <c r="BK35" s="252">
        <v>0</v>
      </c>
      <c r="BL35" s="252" t="s">
        <v>529</v>
      </c>
      <c r="BM35" s="252">
        <v>0</v>
      </c>
      <c r="BN35" s="252" t="s">
        <v>529</v>
      </c>
      <c r="BO35" s="261">
        <v>0</v>
      </c>
      <c r="BP35" s="261" t="s">
        <v>529</v>
      </c>
      <c r="BQ35" s="261">
        <v>0</v>
      </c>
      <c r="BR35" s="261" t="s">
        <v>529</v>
      </c>
      <c r="BS35" s="252">
        <v>1</v>
      </c>
      <c r="BT35" s="252" t="s">
        <v>781</v>
      </c>
      <c r="BU35" s="252">
        <v>0</v>
      </c>
      <c r="BV35" s="252" t="s">
        <v>529</v>
      </c>
      <c r="BW35" s="252">
        <v>0</v>
      </c>
      <c r="BX35" s="252" t="s">
        <v>529</v>
      </c>
      <c r="BY35" s="252">
        <v>0</v>
      </c>
      <c r="BZ35" s="252" t="s">
        <v>529</v>
      </c>
      <c r="CA35" s="252">
        <v>0</v>
      </c>
      <c r="CB35" s="252" t="s">
        <v>529</v>
      </c>
      <c r="CC35" s="252">
        <v>1</v>
      </c>
      <c r="CD35" s="252" t="s">
        <v>782</v>
      </c>
      <c r="CE35" s="252">
        <v>1</v>
      </c>
      <c r="CF35" s="252" t="s">
        <v>783</v>
      </c>
      <c r="CG35" s="252">
        <v>0</v>
      </c>
      <c r="CH35" s="252" t="s">
        <v>529</v>
      </c>
      <c r="CI35" s="252">
        <v>0</v>
      </c>
      <c r="CJ35" s="252" t="s">
        <v>529</v>
      </c>
      <c r="CK35" s="261">
        <v>1</v>
      </c>
      <c r="CL35" s="261" t="s">
        <v>784</v>
      </c>
      <c r="CM35" s="261">
        <v>0</v>
      </c>
      <c r="CN35" s="261" t="s">
        <v>529</v>
      </c>
      <c r="CO35" s="252">
        <v>1</v>
      </c>
      <c r="CP35" s="252" t="s">
        <v>785</v>
      </c>
      <c r="CQ35" s="252">
        <v>1</v>
      </c>
      <c r="CR35" s="252" t="s">
        <v>786</v>
      </c>
      <c r="CS35" s="261">
        <v>1</v>
      </c>
      <c r="CT35" s="261" t="s">
        <v>787</v>
      </c>
      <c r="CU35" s="252">
        <v>10</v>
      </c>
      <c r="CV35" s="253">
        <v>0.38461538461538464</v>
      </c>
    </row>
    <row r="36" spans="1:100" ht="15.75" thickBot="1" x14ac:dyDescent="0.3">
      <c r="B36" s="64" t="s">
        <v>865</v>
      </c>
      <c r="C36" s="317">
        <f>SUM(C4:C35)/30</f>
        <v>287275653.44199997</v>
      </c>
      <c r="D36" s="317">
        <f>SUM(D4:D35)/28</f>
        <v>319659196.1817857</v>
      </c>
      <c r="E36" s="317">
        <f>SUM(E4:E35)/30</f>
        <v>329110321.28133333</v>
      </c>
      <c r="F36" s="317">
        <f>SUM(F4:F35)/30</f>
        <v>347945763.75100005</v>
      </c>
      <c r="G36" s="317">
        <f>SUM(G4:G35)/31</f>
        <v>401812204.25870967</v>
      </c>
      <c r="H36" s="233">
        <f>SUM(H4:H35)/32</f>
        <v>532308640.39249998</v>
      </c>
      <c r="I36" s="233">
        <f>SUM(I4:I35)/31</f>
        <v>401812204.25870967</v>
      </c>
      <c r="J36" s="233">
        <f>SUM(J4:J35)/32</f>
        <v>10831899.034249354</v>
      </c>
      <c r="K36" s="233">
        <f>SUM(K4:K35)/32</f>
        <v>126.34360508138717</v>
      </c>
      <c r="L36" s="234">
        <f>SUM(L10:L35)/32</f>
        <v>6.8054128398330922E-3</v>
      </c>
      <c r="M36" s="234">
        <f>SUM(M10:M35)/32</f>
        <v>0.13159334360260957</v>
      </c>
      <c r="N36" s="234">
        <f>SUM(N10:N35)/30</f>
        <v>0.10176570308198571</v>
      </c>
      <c r="O36" s="233">
        <f>SUM(O4:O35)</f>
        <v>1740969979700.5598</v>
      </c>
      <c r="P36" s="235">
        <f>SUM(P4:P35)/26</f>
        <v>0.57728676614064256</v>
      </c>
      <c r="Q36" s="235">
        <f>SUM(Q4:Q35)/26</f>
        <v>5.8713200156013827E-2</v>
      </c>
      <c r="R36" s="235">
        <f>SUM(R4:R35)/26</f>
        <v>0.2030043357441263</v>
      </c>
      <c r="S36" s="235">
        <f>SUM(S4:S35)/26</f>
        <v>0.12209989916678778</v>
      </c>
      <c r="T36" s="235">
        <f>SUM(T4:T35)/26</f>
        <v>3.8999560180750778E-2</v>
      </c>
      <c r="U36" s="235"/>
      <c r="V36" s="235"/>
      <c r="W36" s="236">
        <f>SUM(W4:W35)/31</f>
        <v>0.13681656526936761</v>
      </c>
      <c r="X36" s="235"/>
      <c r="Y36" s="235"/>
      <c r="Z36" s="236">
        <f>SUM(Z4:Z35)/31</f>
        <v>0.11227960296772302</v>
      </c>
      <c r="AA36" s="235"/>
      <c r="AB36" s="237"/>
      <c r="AC36" s="237"/>
      <c r="AD36" s="237"/>
      <c r="AE36" s="238">
        <f>SUM(AE4:AE35)/32</f>
        <v>79151.32531249999</v>
      </c>
      <c r="AF36" s="237"/>
      <c r="AG36" s="237"/>
      <c r="AH36" s="239"/>
      <c r="AI36" s="239"/>
      <c r="AJ36" s="239"/>
      <c r="AK36" s="240">
        <f>SUM(AK4:AK35)/32</f>
        <v>40.625</v>
      </c>
      <c r="AL36" s="231"/>
      <c r="AM36" s="231"/>
      <c r="AN36" s="231"/>
      <c r="AO36" s="231"/>
      <c r="AP36" s="231"/>
      <c r="AQ36" s="233">
        <f>SUM(AQ4:AQ35)</f>
        <v>1048818057.3099999</v>
      </c>
      <c r="AR36" s="231"/>
      <c r="AS36" s="231"/>
      <c r="AT36" s="231"/>
      <c r="AU36" s="231">
        <v>21</v>
      </c>
      <c r="AV36" s="231"/>
      <c r="AW36" s="231">
        <v>17</v>
      </c>
      <c r="AX36" s="231"/>
      <c r="AY36" s="231">
        <v>12</v>
      </c>
      <c r="AZ36" s="231"/>
      <c r="BA36" s="231">
        <v>12</v>
      </c>
      <c r="BB36" s="231"/>
      <c r="BC36" s="231">
        <v>21</v>
      </c>
      <c r="BD36" s="231"/>
      <c r="BE36" s="231">
        <v>9</v>
      </c>
      <c r="BF36" s="231"/>
      <c r="BG36" s="231">
        <v>6</v>
      </c>
      <c r="BH36" s="231"/>
      <c r="BI36" s="231">
        <v>9</v>
      </c>
      <c r="BJ36" s="231"/>
      <c r="BK36" s="231">
        <v>8</v>
      </c>
      <c r="BL36" s="231"/>
      <c r="BM36" s="231">
        <v>10</v>
      </c>
      <c r="BN36" s="231"/>
      <c r="BO36" s="231">
        <v>2</v>
      </c>
      <c r="BP36" s="231"/>
      <c r="BQ36" s="231">
        <v>12</v>
      </c>
      <c r="BR36" s="231"/>
      <c r="BS36" s="231">
        <v>17</v>
      </c>
      <c r="BT36" s="231"/>
      <c r="BU36" s="231">
        <v>10</v>
      </c>
      <c r="BV36" s="231"/>
      <c r="BW36" s="231">
        <v>6</v>
      </c>
      <c r="BX36" s="231"/>
      <c r="BY36" s="231">
        <v>7</v>
      </c>
      <c r="BZ36" s="231"/>
      <c r="CA36" s="231">
        <v>7</v>
      </c>
      <c r="CB36" s="231"/>
      <c r="CC36" s="231">
        <v>8</v>
      </c>
      <c r="CD36" s="231"/>
      <c r="CE36" s="231">
        <v>11</v>
      </c>
      <c r="CF36" s="231"/>
      <c r="CG36" s="231">
        <v>3</v>
      </c>
      <c r="CH36" s="231"/>
      <c r="CI36" s="231">
        <v>3</v>
      </c>
      <c r="CJ36" s="231"/>
      <c r="CK36" s="231">
        <v>17</v>
      </c>
      <c r="CL36" s="231"/>
      <c r="CM36" s="231">
        <v>3.25</v>
      </c>
      <c r="CN36" s="231"/>
      <c r="CO36" s="231">
        <v>16</v>
      </c>
      <c r="CP36" s="231"/>
      <c r="CQ36" s="231">
        <v>17</v>
      </c>
      <c r="CR36" s="231"/>
      <c r="CS36" s="231">
        <v>4</v>
      </c>
      <c r="CT36" s="231"/>
      <c r="CU36" s="231"/>
      <c r="CV36" s="232">
        <v>0.30799278846153844</v>
      </c>
    </row>
    <row r="37" spans="1:100" x14ac:dyDescent="0.25">
      <c r="C37" s="225"/>
      <c r="D37" s="225"/>
      <c r="E37" s="225"/>
      <c r="F37" s="225"/>
      <c r="G37" s="225"/>
      <c r="H37" s="26">
        <f>SUM(H4:H35)</f>
        <v>17033876492.559999</v>
      </c>
      <c r="I37" s="26">
        <f>SUM(I4:I35)</f>
        <v>12456178332.02</v>
      </c>
      <c r="J37" s="21"/>
      <c r="K37" s="21"/>
      <c r="L37" s="22" t="s">
        <v>877</v>
      </c>
      <c r="M37" s="23"/>
      <c r="N37" s="225"/>
      <c r="O37" s="225"/>
      <c r="P37" s="226">
        <v>0.57728676614064256</v>
      </c>
      <c r="Q37" s="226">
        <v>5.8713200156013827E-2</v>
      </c>
      <c r="R37" s="226">
        <v>0.2030043357441263</v>
      </c>
      <c r="S37" s="226">
        <v>0.12209989916678778</v>
      </c>
      <c r="T37" s="226">
        <v>3.8999560180750778E-2</v>
      </c>
      <c r="U37" s="225"/>
      <c r="V37" s="225"/>
      <c r="W37" s="227"/>
      <c r="X37" s="225"/>
      <c r="Y37" s="225"/>
      <c r="Z37" s="227"/>
      <c r="AA37" s="227"/>
      <c r="AB37" s="227"/>
      <c r="AC37" s="227"/>
      <c r="AD37" s="227"/>
      <c r="AE37" s="227"/>
      <c r="AF37" s="227"/>
      <c r="AG37" s="227"/>
      <c r="AH37" s="228"/>
      <c r="AI37" s="228"/>
      <c r="AJ37" s="228"/>
      <c r="AK37" s="225"/>
      <c r="AL37" s="26"/>
      <c r="AM37" s="26"/>
      <c r="AN37" s="21"/>
      <c r="AO37" s="21"/>
      <c r="AP37" s="21"/>
      <c r="AQ37" s="21"/>
      <c r="AR37" s="21"/>
      <c r="AS37" s="21">
        <f>SUM(AS4:AS35)</f>
        <v>864767174.37999988</v>
      </c>
      <c r="AT37" s="21"/>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row>
    <row r="38" spans="1:100" x14ac:dyDescent="0.25">
      <c r="C38" s="225"/>
      <c r="D38" s="225"/>
      <c r="E38" s="225"/>
      <c r="F38" s="225"/>
      <c r="G38" s="225"/>
      <c r="H38" s="26"/>
      <c r="I38" s="21"/>
      <c r="J38" s="21"/>
      <c r="K38" s="21"/>
      <c r="L38" s="22"/>
      <c r="M38" s="23"/>
      <c r="N38" s="225"/>
      <c r="O38" s="225"/>
      <c r="P38" s="225"/>
      <c r="Q38" s="225"/>
      <c r="R38" s="225"/>
      <c r="S38" s="225"/>
      <c r="T38" s="225"/>
      <c r="U38" s="225"/>
      <c r="V38" s="225"/>
      <c r="W38" s="227"/>
      <c r="X38" s="225"/>
      <c r="Y38" s="225"/>
      <c r="Z38" s="227"/>
      <c r="AA38" s="227"/>
      <c r="AB38" s="227"/>
      <c r="AC38" s="227"/>
      <c r="AD38" s="227"/>
      <c r="AE38" s="227"/>
      <c r="AF38" s="227"/>
      <c r="AG38" s="227"/>
      <c r="AH38" s="26"/>
      <c r="AI38" s="26"/>
      <c r="AJ38" s="26"/>
      <c r="AK38" s="225"/>
      <c r="AL38" s="225"/>
      <c r="AM38" s="225"/>
      <c r="AN38" s="26"/>
      <c r="AO38" s="26"/>
      <c r="AP38" s="26"/>
      <c r="AQ38" s="26"/>
      <c r="AR38" s="26"/>
      <c r="AS38" s="26"/>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row>
    <row r="39" spans="1:100" ht="18" customHeight="1" x14ac:dyDescent="0.25">
      <c r="C39" s="229"/>
      <c r="D39" s="230"/>
      <c r="E39" s="230"/>
      <c r="F39" s="230"/>
      <c r="G39" s="230"/>
      <c r="H39" s="79"/>
      <c r="I39" s="26"/>
      <c r="J39" s="26"/>
      <c r="K39" s="26"/>
      <c r="L39" s="225"/>
      <c r="M39" s="225"/>
      <c r="N39" s="225"/>
      <c r="O39" s="225"/>
      <c r="P39" s="225"/>
      <c r="Q39" s="225"/>
      <c r="R39" s="225"/>
      <c r="S39" s="225"/>
      <c r="T39" s="225"/>
      <c r="U39" s="225"/>
      <c r="V39" s="225"/>
      <c r="W39" s="227"/>
      <c r="X39" s="225"/>
      <c r="Y39" s="225"/>
      <c r="Z39" s="227"/>
      <c r="AA39" s="227"/>
      <c r="AB39" s="227"/>
      <c r="AC39" s="227"/>
      <c r="AD39" s="227"/>
      <c r="AE39" s="227"/>
      <c r="AF39" s="227"/>
      <c r="AG39" s="227"/>
      <c r="AH39" s="21"/>
      <c r="AI39" s="21"/>
      <c r="AJ39" s="21"/>
      <c r="AK39" s="225"/>
      <c r="AL39" s="225"/>
      <c r="AM39" s="225"/>
      <c r="AN39" s="225"/>
      <c r="AO39" s="225"/>
      <c r="AP39" s="225"/>
      <c r="AQ39" s="225"/>
      <c r="AR39" s="225"/>
      <c r="AS39" s="225"/>
      <c r="AT39" s="26"/>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5"/>
      <c r="BR39" s="225"/>
      <c r="BS39" s="225"/>
      <c r="BT39" s="225"/>
      <c r="BU39" s="225"/>
      <c r="BV39" s="225"/>
      <c r="BW39" s="225"/>
      <c r="BX39" s="225"/>
      <c r="BY39" s="225"/>
      <c r="BZ39" s="225"/>
      <c r="CA39" s="225"/>
      <c r="CB39" s="225"/>
      <c r="CC39" s="225"/>
      <c r="CD39" s="225"/>
      <c r="CE39" s="225"/>
      <c r="CF39" s="225"/>
      <c r="CG39" s="225"/>
      <c r="CH39" s="225"/>
      <c r="CI39" s="225"/>
      <c r="CJ39" s="225"/>
      <c r="CK39" s="225"/>
      <c r="CL39" s="225"/>
      <c r="CM39" s="225"/>
      <c r="CN39" s="225"/>
      <c r="CO39" s="225"/>
      <c r="CP39" s="225"/>
      <c r="CQ39" s="225"/>
      <c r="CR39" s="225"/>
      <c r="CS39" s="225"/>
      <c r="CT39" s="225"/>
      <c r="CU39" s="225"/>
      <c r="CV39" s="225"/>
    </row>
    <row r="40" spans="1:100" ht="18" customHeight="1" x14ac:dyDescent="0.25">
      <c r="A40" s="56" t="s">
        <v>964</v>
      </c>
      <c r="B40" s="56"/>
      <c r="C40" s="333" t="s">
        <v>1046</v>
      </c>
      <c r="D40" s="333"/>
      <c r="E40" s="333"/>
      <c r="F40" s="333"/>
      <c r="G40" s="333"/>
      <c r="H40" s="371" t="s">
        <v>987</v>
      </c>
      <c r="I40" s="371"/>
      <c r="J40" s="371"/>
      <c r="K40" s="371"/>
      <c r="L40" s="365" t="s">
        <v>969</v>
      </c>
      <c r="M40" s="365" t="s">
        <v>1015</v>
      </c>
      <c r="N40" s="371" t="s">
        <v>968</v>
      </c>
      <c r="O40" s="371"/>
      <c r="P40" s="365" t="s">
        <v>1017</v>
      </c>
      <c r="Q40" s="366"/>
      <c r="R40" s="366"/>
      <c r="S40" s="366"/>
      <c r="T40" s="366"/>
      <c r="U40" s="367" t="s">
        <v>878</v>
      </c>
      <c r="V40" s="367"/>
      <c r="W40" s="367"/>
      <c r="X40" s="367"/>
      <c r="Y40" s="367"/>
      <c r="Z40" s="367"/>
      <c r="AA40" s="367" t="s">
        <v>879</v>
      </c>
      <c r="AB40" s="367"/>
      <c r="AC40" s="367"/>
      <c r="AD40" s="367"/>
      <c r="AE40" s="362" t="s">
        <v>988</v>
      </c>
      <c r="AF40" s="362"/>
      <c r="AG40" s="362"/>
      <c r="AH40" s="362"/>
      <c r="AI40" s="362" t="s">
        <v>989</v>
      </c>
      <c r="AJ40" s="362" t="s">
        <v>1045</v>
      </c>
      <c r="AK40" s="362" t="s">
        <v>989</v>
      </c>
      <c r="AL40" s="333" t="s">
        <v>1018</v>
      </c>
      <c r="AM40" s="333"/>
      <c r="AN40" s="333"/>
      <c r="AO40" s="333"/>
      <c r="AP40" s="333"/>
      <c r="AQ40" s="333"/>
      <c r="AR40" s="333"/>
      <c r="AS40" s="333"/>
      <c r="AT40" s="76"/>
    </row>
    <row r="41" spans="1:100" ht="18" customHeight="1" x14ac:dyDescent="0.25">
      <c r="C41" s="333"/>
      <c r="D41" s="333"/>
      <c r="E41" s="333"/>
      <c r="F41" s="333"/>
      <c r="G41" s="333"/>
      <c r="H41" s="371"/>
      <c r="I41" s="371"/>
      <c r="J41" s="371"/>
      <c r="K41" s="371"/>
      <c r="L41" s="365"/>
      <c r="M41" s="365"/>
      <c r="N41" s="371"/>
      <c r="O41" s="371"/>
      <c r="P41" s="366"/>
      <c r="Q41" s="366"/>
      <c r="R41" s="366"/>
      <c r="S41" s="366"/>
      <c r="T41" s="366"/>
      <c r="U41" s="367"/>
      <c r="V41" s="367"/>
      <c r="W41" s="367"/>
      <c r="X41" s="367"/>
      <c r="Y41" s="367"/>
      <c r="Z41" s="367"/>
      <c r="AA41" s="367"/>
      <c r="AB41" s="367"/>
      <c r="AC41" s="367"/>
      <c r="AD41" s="367"/>
      <c r="AE41" s="362"/>
      <c r="AF41" s="362"/>
      <c r="AG41" s="362"/>
      <c r="AH41" s="362"/>
      <c r="AI41" s="362"/>
      <c r="AJ41" s="362"/>
      <c r="AK41" s="362"/>
      <c r="AL41" s="333" t="s">
        <v>991</v>
      </c>
      <c r="AM41" s="333" t="s">
        <v>992</v>
      </c>
      <c r="AN41" s="333" t="s">
        <v>993</v>
      </c>
      <c r="AO41" s="333" t="s">
        <v>995</v>
      </c>
      <c r="AP41" s="333" t="s">
        <v>999</v>
      </c>
      <c r="AQ41" s="333" t="s">
        <v>1000</v>
      </c>
      <c r="AR41" s="333" t="s">
        <v>1001</v>
      </c>
      <c r="AS41" s="333" t="s">
        <v>1003</v>
      </c>
    </row>
    <row r="42" spans="1:100" x14ac:dyDescent="0.25">
      <c r="C42" s="333"/>
      <c r="D42" s="333"/>
      <c r="E42" s="333"/>
      <c r="F42" s="333"/>
      <c r="G42" s="333"/>
      <c r="H42" s="371"/>
      <c r="I42" s="371"/>
      <c r="J42" s="371"/>
      <c r="K42" s="371"/>
      <c r="L42" s="365"/>
      <c r="M42" s="365"/>
      <c r="N42" s="371"/>
      <c r="O42" s="371"/>
      <c r="P42" s="366"/>
      <c r="Q42" s="366"/>
      <c r="R42" s="366"/>
      <c r="S42" s="366"/>
      <c r="T42" s="366"/>
      <c r="U42" s="367"/>
      <c r="V42" s="367"/>
      <c r="W42" s="367"/>
      <c r="X42" s="367"/>
      <c r="Y42" s="367"/>
      <c r="Z42" s="367"/>
      <c r="AA42" s="367"/>
      <c r="AB42" s="367"/>
      <c r="AC42" s="367"/>
      <c r="AD42" s="367"/>
      <c r="AE42" s="362"/>
      <c r="AF42" s="362"/>
      <c r="AG42" s="362"/>
      <c r="AH42" s="362"/>
      <c r="AI42" s="362"/>
      <c r="AJ42" s="362"/>
      <c r="AK42" s="362"/>
      <c r="AL42" s="333"/>
      <c r="AM42" s="333"/>
      <c r="AN42" s="333"/>
      <c r="AO42" s="333"/>
      <c r="AP42" s="333"/>
      <c r="AQ42" s="333"/>
      <c r="AR42" s="333"/>
      <c r="AS42" s="333"/>
    </row>
    <row r="43" spans="1:100" x14ac:dyDescent="0.25">
      <c r="C43" s="333"/>
      <c r="D43" s="333"/>
      <c r="E43" s="333"/>
      <c r="F43" s="333"/>
      <c r="G43" s="333"/>
      <c r="H43" s="371"/>
      <c r="I43" s="371"/>
      <c r="J43" s="371"/>
      <c r="K43" s="371"/>
      <c r="L43" s="365"/>
      <c r="M43" s="365"/>
      <c r="N43" s="371"/>
      <c r="O43" s="371"/>
      <c r="P43" s="366"/>
      <c r="Q43" s="366"/>
      <c r="R43" s="366"/>
      <c r="S43" s="366"/>
      <c r="T43" s="366"/>
      <c r="U43" s="367"/>
      <c r="V43" s="367"/>
      <c r="W43" s="367"/>
      <c r="X43" s="367"/>
      <c r="Y43" s="367"/>
      <c r="Z43" s="367"/>
      <c r="AA43" s="367"/>
      <c r="AB43" s="367"/>
      <c r="AC43" s="367"/>
      <c r="AD43" s="367"/>
      <c r="AE43" s="362"/>
      <c r="AF43" s="362"/>
      <c r="AG43" s="362"/>
      <c r="AH43" s="362"/>
      <c r="AI43" s="362"/>
      <c r="AJ43" s="362"/>
      <c r="AK43" s="362"/>
      <c r="AL43" s="333"/>
      <c r="AM43" s="333"/>
      <c r="AN43" s="333"/>
      <c r="AO43" s="333"/>
      <c r="AP43" s="333"/>
      <c r="AQ43" s="333"/>
      <c r="AR43" s="333"/>
      <c r="AS43" s="333"/>
    </row>
    <row r="48" spans="1:100" ht="15.75" thickBot="1" x14ac:dyDescent="0.3">
      <c r="L48" s="42" t="s">
        <v>866</v>
      </c>
    </row>
    <row r="49" spans="12:12" ht="15.75" thickBot="1" x14ac:dyDescent="0.3">
      <c r="L49" s="42" t="s">
        <v>415</v>
      </c>
    </row>
    <row r="50" spans="12:12" ht="15.75" thickBot="1" x14ac:dyDescent="0.3">
      <c r="L50" s="42" t="s">
        <v>416</v>
      </c>
    </row>
    <row r="51" spans="12:12" x14ac:dyDescent="0.25">
      <c r="L51" t="s">
        <v>418</v>
      </c>
    </row>
    <row r="52" spans="12:12" x14ac:dyDescent="0.25">
      <c r="L52" t="s">
        <v>417</v>
      </c>
    </row>
  </sheetData>
  <mergeCells count="67">
    <mergeCell ref="H1:O1"/>
    <mergeCell ref="C1:G1"/>
    <mergeCell ref="C40:G43"/>
    <mergeCell ref="H40:K43"/>
    <mergeCell ref="O40:O43"/>
    <mergeCell ref="M40:M43"/>
    <mergeCell ref="L40:L43"/>
    <mergeCell ref="N40:N43"/>
    <mergeCell ref="AE1:AK1"/>
    <mergeCell ref="P1:T1"/>
    <mergeCell ref="AL1:AR1"/>
    <mergeCell ref="AS1:AT1"/>
    <mergeCell ref="AA1:AD1"/>
    <mergeCell ref="U1:Z1"/>
    <mergeCell ref="AK40:AK43"/>
    <mergeCell ref="AL41:AL43"/>
    <mergeCell ref="AM41:AM43"/>
    <mergeCell ref="AN41:AN43"/>
    <mergeCell ref="AO41:AO43"/>
    <mergeCell ref="BI1:BN1"/>
    <mergeCell ref="BO1:BR1"/>
    <mergeCell ref="BS1:CJ1"/>
    <mergeCell ref="P40:T43"/>
    <mergeCell ref="U40:Z43"/>
    <mergeCell ref="AA40:AD43"/>
    <mergeCell ref="AU1:AZ1"/>
    <mergeCell ref="AV2:AV3"/>
    <mergeCell ref="AX2:AX3"/>
    <mergeCell ref="AZ2:AZ3"/>
    <mergeCell ref="AL40:AS40"/>
    <mergeCell ref="AP41:AP43"/>
    <mergeCell ref="AQ41:AQ43"/>
    <mergeCell ref="AR41:AR43"/>
    <mergeCell ref="AS41:AS43"/>
    <mergeCell ref="AE40:AH43"/>
    <mergeCell ref="CS1:CT1"/>
    <mergeCell ref="BB2:BB3"/>
    <mergeCell ref="BD2:BD3"/>
    <mergeCell ref="BF2:BF3"/>
    <mergeCell ref="BH2:BH3"/>
    <mergeCell ref="BJ2:BJ3"/>
    <mergeCell ref="BL2:BL3"/>
    <mergeCell ref="BN2:BN3"/>
    <mergeCell ref="BP2:BP3"/>
    <mergeCell ref="BR2:BR3"/>
    <mergeCell ref="BT2:BT3"/>
    <mergeCell ref="BV2:BV3"/>
    <mergeCell ref="BX2:BX3"/>
    <mergeCell ref="BZ2:BZ3"/>
    <mergeCell ref="BA1:BD1"/>
    <mergeCell ref="BE1:BH1"/>
    <mergeCell ref="A1:B3"/>
    <mergeCell ref="CU1:CV1"/>
    <mergeCell ref="AI40:AI43"/>
    <mergeCell ref="AJ40:AJ43"/>
    <mergeCell ref="CL2:CL3"/>
    <mergeCell ref="CN2:CN3"/>
    <mergeCell ref="CP2:CP3"/>
    <mergeCell ref="CR2:CR3"/>
    <mergeCell ref="CT2:CT3"/>
    <mergeCell ref="CB2:CB3"/>
    <mergeCell ref="CD2:CD3"/>
    <mergeCell ref="CF2:CF3"/>
    <mergeCell ref="CH2:CH3"/>
    <mergeCell ref="CJ2:CJ3"/>
    <mergeCell ref="CK1:CN1"/>
    <mergeCell ref="CO1:CR1"/>
  </mergeCells>
  <pageMargins left="0.7" right="0.7" top="0.75" bottom="0.75" header="0.3" footer="0.3"/>
  <pageSetup paperSize="9" orientation="portrait" r:id="rId1"/>
  <ignoredErrors>
    <ignoredError sqref="I36 H36 L19" formula="1"/>
    <ignoredError sqref="L36:M3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workbookViewId="0">
      <pane xSplit="2" ySplit="3" topLeftCell="C4" activePane="bottomRight" state="frozen"/>
      <selection pane="topRight" activeCell="C1" sqref="C1"/>
      <selection pane="bottomLeft" activeCell="A3" sqref="A3"/>
      <selection pane="bottomRight" sqref="A1:B3"/>
    </sheetView>
  </sheetViews>
  <sheetFormatPr baseColWidth="10" defaultColWidth="11.42578125" defaultRowHeight="15" x14ac:dyDescent="0.25"/>
  <cols>
    <col min="2" max="2" width="17.28515625" customWidth="1"/>
    <col min="3" max="5" width="13.7109375" customWidth="1"/>
    <col min="6" max="6" width="17.140625" style="16" customWidth="1"/>
    <col min="7" max="7" width="13.7109375" style="41" customWidth="1"/>
    <col min="8" max="11" width="16.7109375" customWidth="1"/>
    <col min="12" max="13" width="20.42578125" customWidth="1"/>
    <col min="14" max="16" width="16.7109375" customWidth="1"/>
    <col min="17" max="17" width="18.140625" customWidth="1"/>
    <col min="18" max="19" width="20.7109375" customWidth="1"/>
    <col min="20" max="20" width="18.7109375" customWidth="1"/>
    <col min="21" max="21" width="17.28515625" customWidth="1"/>
  </cols>
  <sheetData>
    <row r="1" spans="1:21" ht="15.75" customHeight="1" thickBot="1" x14ac:dyDescent="0.3">
      <c r="A1" s="359" t="s">
        <v>0</v>
      </c>
      <c r="B1" s="359"/>
      <c r="C1" s="375" t="s">
        <v>484</v>
      </c>
      <c r="D1" s="376"/>
      <c r="E1" s="376"/>
      <c r="F1" s="376"/>
      <c r="G1" s="376"/>
      <c r="H1" s="377"/>
      <c r="I1" s="375" t="s">
        <v>483</v>
      </c>
      <c r="J1" s="376"/>
      <c r="K1" s="377"/>
      <c r="L1" s="368" t="s">
        <v>492</v>
      </c>
      <c r="M1" s="368"/>
      <c r="N1" s="368"/>
      <c r="O1" s="368"/>
      <c r="P1" s="368"/>
      <c r="Q1" s="368"/>
      <c r="R1" s="369" t="s">
        <v>453</v>
      </c>
      <c r="S1" s="370"/>
      <c r="T1" s="374" t="s">
        <v>980</v>
      </c>
      <c r="U1" s="374"/>
    </row>
    <row r="2" spans="1:21" ht="105" customHeight="1" x14ac:dyDescent="0.25">
      <c r="A2" s="359"/>
      <c r="B2" s="359"/>
      <c r="C2" s="311" t="s">
        <v>28</v>
      </c>
      <c r="D2" s="263" t="s">
        <v>965</v>
      </c>
      <c r="E2" s="262" t="s">
        <v>895</v>
      </c>
      <c r="F2" s="264" t="s">
        <v>966</v>
      </c>
      <c r="G2" s="263" t="s">
        <v>967</v>
      </c>
      <c r="H2" s="277" t="s">
        <v>29</v>
      </c>
      <c r="I2" s="303" t="s">
        <v>402</v>
      </c>
      <c r="J2" s="272" t="s">
        <v>403</v>
      </c>
      <c r="K2" s="285" t="s">
        <v>404</v>
      </c>
      <c r="L2" s="302" t="s">
        <v>932</v>
      </c>
      <c r="M2" s="276" t="s">
        <v>1009</v>
      </c>
      <c r="N2" s="264" t="s">
        <v>405</v>
      </c>
      <c r="O2" s="264" t="s">
        <v>406</v>
      </c>
      <c r="P2" s="264" t="s">
        <v>933</v>
      </c>
      <c r="Q2" s="286" t="s">
        <v>1016</v>
      </c>
      <c r="R2" s="300" t="s">
        <v>12</v>
      </c>
      <c r="S2" s="301" t="s">
        <v>13</v>
      </c>
      <c r="T2" s="290" t="s">
        <v>982</v>
      </c>
      <c r="U2" s="277" t="s">
        <v>1022</v>
      </c>
    </row>
    <row r="3" spans="1:21" ht="15" customHeight="1" thickBot="1" x14ac:dyDescent="0.3">
      <c r="A3" s="360"/>
      <c r="B3" s="360"/>
      <c r="C3" s="312" t="s">
        <v>485</v>
      </c>
      <c r="D3" s="275" t="s">
        <v>485</v>
      </c>
      <c r="E3" s="275" t="s">
        <v>486</v>
      </c>
      <c r="F3" s="275" t="s">
        <v>487</v>
      </c>
      <c r="G3" s="275" t="s">
        <v>488</v>
      </c>
      <c r="H3" s="278" t="s">
        <v>894</v>
      </c>
      <c r="I3" s="304" t="s">
        <v>489</v>
      </c>
      <c r="J3" s="274" t="s">
        <v>490</v>
      </c>
      <c r="K3" s="305" t="s">
        <v>491</v>
      </c>
      <c r="L3" s="149" t="s">
        <v>493</v>
      </c>
      <c r="M3" s="69" t="s">
        <v>494</v>
      </c>
      <c r="N3" s="275" t="s">
        <v>495</v>
      </c>
      <c r="O3" s="275" t="s">
        <v>496</v>
      </c>
      <c r="P3" s="275" t="s">
        <v>497</v>
      </c>
      <c r="Q3" s="287" t="s">
        <v>898</v>
      </c>
      <c r="R3" s="273" t="s">
        <v>918</v>
      </c>
      <c r="S3" s="295" t="s">
        <v>919</v>
      </c>
      <c r="T3" s="291" t="s">
        <v>1019</v>
      </c>
      <c r="U3" s="281" t="s">
        <v>1020</v>
      </c>
    </row>
    <row r="4" spans="1:21" ht="15" customHeight="1" x14ac:dyDescent="0.25">
      <c r="A4" s="1">
        <v>1</v>
      </c>
      <c r="B4" s="62" t="s">
        <v>35</v>
      </c>
      <c r="C4" s="313" t="s">
        <v>47</v>
      </c>
      <c r="D4" s="265">
        <v>24</v>
      </c>
      <c r="E4" s="123">
        <v>230</v>
      </c>
      <c r="F4" s="266" t="s">
        <v>48</v>
      </c>
      <c r="G4" s="265">
        <v>120</v>
      </c>
      <c r="H4" s="279">
        <v>29</v>
      </c>
      <c r="I4" s="306">
        <v>103</v>
      </c>
      <c r="J4" s="261">
        <v>13</v>
      </c>
      <c r="K4" s="307">
        <v>13</v>
      </c>
      <c r="L4" s="137">
        <v>26</v>
      </c>
      <c r="M4" s="265">
        <v>64</v>
      </c>
      <c r="N4" s="252">
        <v>55</v>
      </c>
      <c r="O4" s="252">
        <v>6</v>
      </c>
      <c r="P4" s="252">
        <v>0</v>
      </c>
      <c r="Q4" s="288">
        <v>12</v>
      </c>
      <c r="R4" s="296">
        <v>264</v>
      </c>
      <c r="S4" s="297">
        <v>9.7777777777777786</v>
      </c>
      <c r="T4" s="292">
        <v>23535000</v>
      </c>
      <c r="U4" s="282">
        <f>(T4/Finanzas!H4)</f>
        <v>0.12027350916552108</v>
      </c>
    </row>
    <row r="5" spans="1:21" ht="15" customHeight="1" x14ac:dyDescent="0.25">
      <c r="A5" s="5">
        <v>2</v>
      </c>
      <c r="B5" s="63" t="s">
        <v>49</v>
      </c>
      <c r="C5" s="313" t="s">
        <v>57</v>
      </c>
      <c r="D5" s="265">
        <v>22</v>
      </c>
      <c r="E5" s="139">
        <v>365</v>
      </c>
      <c r="F5" s="266" t="s">
        <v>58</v>
      </c>
      <c r="G5" s="265">
        <v>103</v>
      </c>
      <c r="H5" s="279">
        <v>43</v>
      </c>
      <c r="I5" s="306">
        <v>198</v>
      </c>
      <c r="J5" s="261">
        <v>10</v>
      </c>
      <c r="K5" s="307">
        <v>8</v>
      </c>
      <c r="L5" s="137">
        <v>15</v>
      </c>
      <c r="M5" s="265">
        <v>56</v>
      </c>
      <c r="N5" s="252">
        <v>124</v>
      </c>
      <c r="O5" s="252">
        <v>3</v>
      </c>
      <c r="P5" s="252">
        <v>0</v>
      </c>
      <c r="Q5" s="288">
        <v>14</v>
      </c>
      <c r="R5" s="296">
        <v>580</v>
      </c>
      <c r="S5" s="297">
        <v>23.2</v>
      </c>
      <c r="T5" s="292">
        <v>179513643.43999994</v>
      </c>
      <c r="U5" s="282">
        <f>(T5/Finanzas!H5)</f>
        <v>0.24149720936310493</v>
      </c>
    </row>
    <row r="6" spans="1:21" ht="15" customHeight="1" x14ac:dyDescent="0.25">
      <c r="A6" s="5">
        <v>3</v>
      </c>
      <c r="B6" s="63" t="s">
        <v>59</v>
      </c>
      <c r="C6" s="313" t="s">
        <v>69</v>
      </c>
      <c r="D6" s="265">
        <v>50</v>
      </c>
      <c r="E6" s="139">
        <v>214</v>
      </c>
      <c r="F6" s="266" t="s">
        <v>70</v>
      </c>
      <c r="G6" s="265">
        <v>88</v>
      </c>
      <c r="H6" s="279">
        <v>37</v>
      </c>
      <c r="I6" s="306">
        <v>38</v>
      </c>
      <c r="J6" s="261">
        <v>7</v>
      </c>
      <c r="K6" s="307">
        <v>7</v>
      </c>
      <c r="L6" s="137">
        <v>27</v>
      </c>
      <c r="M6" s="265">
        <v>54</v>
      </c>
      <c r="N6" s="252">
        <v>31</v>
      </c>
      <c r="O6" s="252">
        <v>3</v>
      </c>
      <c r="P6" s="252"/>
      <c r="Q6" s="288"/>
      <c r="R6" s="296">
        <v>245</v>
      </c>
      <c r="S6" s="297">
        <v>11.666666666666666</v>
      </c>
      <c r="T6" s="292">
        <v>6726144</v>
      </c>
      <c r="U6" s="282">
        <f>(T6/Finanzas!H6)</f>
        <v>3.172709433962264E-2</v>
      </c>
    </row>
    <row r="7" spans="1:21" ht="15" customHeight="1" x14ac:dyDescent="0.25">
      <c r="A7" s="5">
        <v>4</v>
      </c>
      <c r="B7" s="63" t="s">
        <v>71</v>
      </c>
      <c r="C7" s="313" t="s">
        <v>78</v>
      </c>
      <c r="D7" s="265">
        <v>41</v>
      </c>
      <c r="E7" s="139">
        <v>172</v>
      </c>
      <c r="F7" s="266" t="s">
        <v>70</v>
      </c>
      <c r="G7" s="265">
        <v>61</v>
      </c>
      <c r="H7" s="279">
        <v>68</v>
      </c>
      <c r="I7" s="306">
        <v>8</v>
      </c>
      <c r="J7" s="261">
        <v>20</v>
      </c>
      <c r="K7" s="307">
        <v>18</v>
      </c>
      <c r="L7" s="137">
        <v>26</v>
      </c>
      <c r="M7" s="265">
        <v>34</v>
      </c>
      <c r="N7" s="252">
        <v>53</v>
      </c>
      <c r="O7" s="252">
        <v>5</v>
      </c>
      <c r="P7" s="252">
        <v>0</v>
      </c>
      <c r="Q7" s="288">
        <v>8</v>
      </c>
      <c r="R7" s="296">
        <v>125</v>
      </c>
      <c r="S7" s="297">
        <v>3.5714285714285716</v>
      </c>
      <c r="T7" s="292">
        <v>40824738</v>
      </c>
      <c r="U7" s="282">
        <f>(T7/Finanzas!H7)</f>
        <v>0.18695977066572803</v>
      </c>
    </row>
    <row r="8" spans="1:21" ht="15" customHeight="1" x14ac:dyDescent="0.25">
      <c r="A8" s="5">
        <v>5</v>
      </c>
      <c r="B8" s="63" t="s">
        <v>79</v>
      </c>
      <c r="C8" s="313" t="s">
        <v>90</v>
      </c>
      <c r="D8" s="265">
        <v>26</v>
      </c>
      <c r="E8" s="139">
        <v>183</v>
      </c>
      <c r="F8" s="266" t="s">
        <v>70</v>
      </c>
      <c r="G8" s="265">
        <v>29</v>
      </c>
      <c r="H8" s="279">
        <v>56</v>
      </c>
      <c r="I8" s="306">
        <v>9</v>
      </c>
      <c r="J8" s="261">
        <v>15</v>
      </c>
      <c r="K8" s="307">
        <v>10</v>
      </c>
      <c r="L8" s="137">
        <v>42</v>
      </c>
      <c r="M8" s="265">
        <v>32</v>
      </c>
      <c r="N8" s="252">
        <v>39</v>
      </c>
      <c r="O8" s="252">
        <v>3</v>
      </c>
      <c r="P8" s="252">
        <v>1</v>
      </c>
      <c r="Q8" s="288">
        <v>22</v>
      </c>
      <c r="R8" s="296">
        <v>551</v>
      </c>
      <c r="S8" s="297">
        <v>13.775</v>
      </c>
      <c r="T8" s="292">
        <v>148015931.42999995</v>
      </c>
      <c r="U8" s="282">
        <f>(T8/Finanzas!H8)</f>
        <v>0.33716322554827705</v>
      </c>
    </row>
    <row r="9" spans="1:21" ht="15" customHeight="1" x14ac:dyDescent="0.25">
      <c r="A9" s="5">
        <v>6</v>
      </c>
      <c r="B9" s="63" t="s">
        <v>91</v>
      </c>
      <c r="C9" s="313" t="s">
        <v>100</v>
      </c>
      <c r="D9" s="265">
        <v>48</v>
      </c>
      <c r="E9" s="139">
        <v>214</v>
      </c>
      <c r="F9" s="266" t="s">
        <v>70</v>
      </c>
      <c r="G9" s="265">
        <v>85</v>
      </c>
      <c r="H9" s="279">
        <v>84</v>
      </c>
      <c r="I9" s="306">
        <v>29</v>
      </c>
      <c r="J9" s="261">
        <v>50</v>
      </c>
      <c r="K9" s="307">
        <v>44</v>
      </c>
      <c r="L9" s="137">
        <v>24</v>
      </c>
      <c r="M9" s="265">
        <v>62</v>
      </c>
      <c r="N9" s="252">
        <v>66</v>
      </c>
      <c r="O9" s="252">
        <v>9</v>
      </c>
      <c r="P9" s="252">
        <v>3</v>
      </c>
      <c r="Q9" s="288">
        <v>11</v>
      </c>
      <c r="R9" s="296">
        <v>459</v>
      </c>
      <c r="S9" s="297">
        <v>13.909090909090908</v>
      </c>
      <c r="T9" s="292">
        <v>126965509</v>
      </c>
      <c r="U9" s="282">
        <f>(T9/Finanzas!H9)</f>
        <v>0.26591793532512598</v>
      </c>
    </row>
    <row r="10" spans="1:21" x14ac:dyDescent="0.25">
      <c r="A10" s="5">
        <v>7</v>
      </c>
      <c r="B10" s="63" t="s">
        <v>101</v>
      </c>
      <c r="C10" s="313" t="s">
        <v>110</v>
      </c>
      <c r="D10" s="265">
        <v>46</v>
      </c>
      <c r="E10" s="139">
        <v>244</v>
      </c>
      <c r="F10" s="266" t="s">
        <v>70</v>
      </c>
      <c r="G10" s="265">
        <v>39</v>
      </c>
      <c r="H10" s="279">
        <v>81</v>
      </c>
      <c r="I10" s="306">
        <v>206</v>
      </c>
      <c r="J10" s="261">
        <v>42</v>
      </c>
      <c r="K10" s="307">
        <v>38</v>
      </c>
      <c r="L10" s="137">
        <v>25</v>
      </c>
      <c r="M10" s="265">
        <v>88</v>
      </c>
      <c r="N10" s="252">
        <v>90</v>
      </c>
      <c r="O10" s="252">
        <v>7</v>
      </c>
      <c r="P10" s="252">
        <v>0</v>
      </c>
      <c r="Q10" s="288">
        <v>19</v>
      </c>
      <c r="R10" s="296">
        <v>90</v>
      </c>
      <c r="S10" s="297">
        <v>3.6</v>
      </c>
      <c r="T10" s="292">
        <v>158408000</v>
      </c>
      <c r="U10" s="282">
        <f>(T10/Finanzas!H10)</f>
        <v>0.4765038894470548</v>
      </c>
    </row>
    <row r="11" spans="1:21" x14ac:dyDescent="0.25">
      <c r="A11" s="5">
        <v>8</v>
      </c>
      <c r="B11" s="63" t="s">
        <v>111</v>
      </c>
      <c r="C11" s="313" t="s">
        <v>120</v>
      </c>
      <c r="D11" s="265">
        <v>29</v>
      </c>
      <c r="E11" s="139">
        <v>304</v>
      </c>
      <c r="F11" s="266" t="s">
        <v>48</v>
      </c>
      <c r="G11" s="265">
        <v>73</v>
      </c>
      <c r="H11" s="279">
        <v>83</v>
      </c>
      <c r="I11" s="306">
        <v>54</v>
      </c>
      <c r="J11" s="261">
        <v>11</v>
      </c>
      <c r="K11" s="307">
        <v>8</v>
      </c>
      <c r="L11" s="137">
        <v>23</v>
      </c>
      <c r="M11" s="265">
        <v>56</v>
      </c>
      <c r="N11" s="252">
        <v>59</v>
      </c>
      <c r="O11" s="252">
        <v>5</v>
      </c>
      <c r="P11" s="252">
        <v>0</v>
      </c>
      <c r="Q11" s="288">
        <v>10</v>
      </c>
      <c r="R11" s="296">
        <v>57</v>
      </c>
      <c r="S11" s="297">
        <v>2.2799999999999998</v>
      </c>
      <c r="T11" s="292">
        <v>41894221</v>
      </c>
      <c r="U11" s="282">
        <f>(T11/Finanzas!H11)</f>
        <v>0.280976492182263</v>
      </c>
    </row>
    <row r="12" spans="1:21" x14ac:dyDescent="0.25">
      <c r="A12" s="5">
        <v>9</v>
      </c>
      <c r="B12" s="63" t="s">
        <v>121</v>
      </c>
      <c r="C12" s="313" t="s">
        <v>130</v>
      </c>
      <c r="D12" s="265">
        <v>39</v>
      </c>
      <c r="E12" s="139">
        <v>153</v>
      </c>
      <c r="F12" s="266" t="s">
        <v>70</v>
      </c>
      <c r="G12" s="265">
        <v>101</v>
      </c>
      <c r="H12" s="279">
        <v>78</v>
      </c>
      <c r="I12" s="306">
        <v>172</v>
      </c>
      <c r="J12" s="261">
        <v>8</v>
      </c>
      <c r="K12" s="307">
        <v>7</v>
      </c>
      <c r="L12" s="137">
        <v>38</v>
      </c>
      <c r="M12" s="265">
        <v>62</v>
      </c>
      <c r="N12" s="252">
        <v>37</v>
      </c>
      <c r="O12" s="252" t="s">
        <v>46</v>
      </c>
      <c r="P12" s="252">
        <v>4</v>
      </c>
      <c r="Q12" s="288">
        <v>23</v>
      </c>
      <c r="R12" s="296">
        <v>1964</v>
      </c>
      <c r="S12" s="297">
        <v>29.757575757575758</v>
      </c>
      <c r="T12" s="292">
        <v>592593363</v>
      </c>
      <c r="U12" s="282">
        <f>(T12/Finanzas!H12)</f>
        <v>0.2455784465784257</v>
      </c>
    </row>
    <row r="13" spans="1:21" x14ac:dyDescent="0.25">
      <c r="A13" s="5">
        <v>10</v>
      </c>
      <c r="B13" s="63" t="s">
        <v>131</v>
      </c>
      <c r="C13" s="313" t="s">
        <v>983</v>
      </c>
      <c r="D13" s="265">
        <v>54</v>
      </c>
      <c r="E13" s="139">
        <v>365</v>
      </c>
      <c r="F13" s="266" t="s">
        <v>138</v>
      </c>
      <c r="G13" s="265">
        <v>51</v>
      </c>
      <c r="H13" s="279">
        <v>111</v>
      </c>
      <c r="I13" s="306">
        <v>108</v>
      </c>
      <c r="J13" s="261">
        <v>5</v>
      </c>
      <c r="K13" s="307">
        <v>5</v>
      </c>
      <c r="L13" s="137">
        <v>32</v>
      </c>
      <c r="M13" s="265">
        <v>118</v>
      </c>
      <c r="N13" s="252">
        <v>58</v>
      </c>
      <c r="O13" s="252">
        <v>2</v>
      </c>
      <c r="P13" s="252">
        <v>0</v>
      </c>
      <c r="Q13" s="288">
        <v>11</v>
      </c>
      <c r="R13" s="296">
        <v>208</v>
      </c>
      <c r="S13" s="297">
        <v>7.1724137931034484</v>
      </c>
      <c r="T13" s="292">
        <v>38164653</v>
      </c>
      <c r="U13" s="282">
        <f>(T13/Finanzas!H13)</f>
        <v>0.17787846810294997</v>
      </c>
    </row>
    <row r="14" spans="1:21" x14ac:dyDescent="0.25">
      <c r="A14" s="5">
        <v>11</v>
      </c>
      <c r="B14" s="63" t="s">
        <v>139</v>
      </c>
      <c r="C14" s="313" t="s">
        <v>146</v>
      </c>
      <c r="D14" s="265">
        <v>51</v>
      </c>
      <c r="E14" s="139">
        <v>234</v>
      </c>
      <c r="F14" s="266" t="s">
        <v>147</v>
      </c>
      <c r="G14" s="265">
        <v>122</v>
      </c>
      <c r="H14" s="279">
        <v>49</v>
      </c>
      <c r="I14" s="306">
        <v>33</v>
      </c>
      <c r="J14" s="261">
        <v>7</v>
      </c>
      <c r="K14" s="307">
        <v>6</v>
      </c>
      <c r="L14" s="137">
        <v>19</v>
      </c>
      <c r="M14" s="265">
        <v>83</v>
      </c>
      <c r="N14" s="252">
        <v>55</v>
      </c>
      <c r="O14" s="252">
        <v>4</v>
      </c>
      <c r="P14" s="252">
        <v>3</v>
      </c>
      <c r="Q14" s="288">
        <v>0</v>
      </c>
      <c r="R14" s="296">
        <v>234</v>
      </c>
      <c r="S14" s="297">
        <v>6.5</v>
      </c>
      <c r="T14" s="292">
        <v>185002278</v>
      </c>
      <c r="U14" s="282">
        <f>(T14/Finanzas!H14)</f>
        <v>0.29104284969539829</v>
      </c>
    </row>
    <row r="15" spans="1:21" x14ac:dyDescent="0.25">
      <c r="A15" s="5">
        <v>12</v>
      </c>
      <c r="B15" s="63" t="s">
        <v>148</v>
      </c>
      <c r="C15" s="313" t="s">
        <v>156</v>
      </c>
      <c r="D15" s="265">
        <v>59</v>
      </c>
      <c r="E15" s="139">
        <v>244</v>
      </c>
      <c r="F15" s="266" t="s">
        <v>48</v>
      </c>
      <c r="G15" s="265">
        <v>106</v>
      </c>
      <c r="H15" s="279">
        <v>62</v>
      </c>
      <c r="I15" s="306">
        <v>10</v>
      </c>
      <c r="J15" s="261">
        <v>52</v>
      </c>
      <c r="K15" s="307">
        <v>13</v>
      </c>
      <c r="L15" s="137">
        <v>32</v>
      </c>
      <c r="M15" s="265">
        <v>49</v>
      </c>
      <c r="N15" s="252">
        <v>104</v>
      </c>
      <c r="O15" s="252">
        <v>2</v>
      </c>
      <c r="P15" s="252">
        <v>0</v>
      </c>
      <c r="Q15" s="288">
        <v>14</v>
      </c>
      <c r="R15" s="296">
        <v>504</v>
      </c>
      <c r="S15" s="297">
        <v>10.956521739130435</v>
      </c>
      <c r="T15" s="292">
        <v>97393400</v>
      </c>
      <c r="U15" s="282">
        <f>(T15/Finanzas!H15)</f>
        <v>0.18502453546005651</v>
      </c>
    </row>
    <row r="16" spans="1:21" x14ac:dyDescent="0.25">
      <c r="A16" s="5">
        <v>13</v>
      </c>
      <c r="B16" s="63" t="s">
        <v>157</v>
      </c>
      <c r="C16" s="313" t="s">
        <v>164</v>
      </c>
      <c r="D16" s="265">
        <v>38</v>
      </c>
      <c r="E16" s="139">
        <v>271</v>
      </c>
      <c r="F16" s="266" t="s">
        <v>70</v>
      </c>
      <c r="G16" s="265">
        <v>109</v>
      </c>
      <c r="H16" s="279">
        <v>74</v>
      </c>
      <c r="I16" s="306">
        <v>3</v>
      </c>
      <c r="J16" s="261">
        <v>22</v>
      </c>
      <c r="K16" s="307">
        <v>22</v>
      </c>
      <c r="L16" s="137">
        <v>30</v>
      </c>
      <c r="M16" s="265">
        <v>77</v>
      </c>
      <c r="N16" s="252">
        <v>39</v>
      </c>
      <c r="O16" s="252">
        <v>3</v>
      </c>
      <c r="P16" s="252">
        <v>0</v>
      </c>
      <c r="Q16" s="288">
        <v>14</v>
      </c>
      <c r="R16" s="296">
        <v>479</v>
      </c>
      <c r="S16" s="297">
        <v>15.966666666666667</v>
      </c>
      <c r="T16" s="292">
        <v>87862616</v>
      </c>
      <c r="U16" s="282">
        <f>(T16/Finanzas!H16)</f>
        <v>0.40361225242483534</v>
      </c>
    </row>
    <row r="17" spans="1:21" x14ac:dyDescent="0.25">
      <c r="A17" s="5">
        <v>14</v>
      </c>
      <c r="B17" s="63" t="s">
        <v>165</v>
      </c>
      <c r="C17" s="313" t="s">
        <v>174</v>
      </c>
      <c r="D17" s="265">
        <v>25</v>
      </c>
      <c r="E17" s="139">
        <v>151</v>
      </c>
      <c r="F17" s="266" t="s">
        <v>175</v>
      </c>
      <c r="G17" s="265">
        <v>125</v>
      </c>
      <c r="H17" s="279">
        <v>82</v>
      </c>
      <c r="I17" s="306">
        <v>183</v>
      </c>
      <c r="J17" s="261">
        <v>22</v>
      </c>
      <c r="K17" s="307">
        <v>20</v>
      </c>
      <c r="L17" s="137">
        <v>36</v>
      </c>
      <c r="M17" s="265">
        <v>73</v>
      </c>
      <c r="N17" s="252">
        <v>343</v>
      </c>
      <c r="O17" s="252">
        <v>2</v>
      </c>
      <c r="P17" s="252">
        <v>0</v>
      </c>
      <c r="Q17" s="288">
        <v>12</v>
      </c>
      <c r="R17" s="296">
        <v>896</v>
      </c>
      <c r="S17" s="297">
        <v>22.974358974358974</v>
      </c>
      <c r="T17" s="292">
        <v>286508028</v>
      </c>
      <c r="U17" s="282">
        <f>(T17/Finanzas!H17)</f>
        <v>0.29300193357654136</v>
      </c>
    </row>
    <row r="18" spans="1:21" x14ac:dyDescent="0.25">
      <c r="A18" s="5">
        <v>15</v>
      </c>
      <c r="B18" s="63" t="s">
        <v>176</v>
      </c>
      <c r="C18" s="313" t="s">
        <v>183</v>
      </c>
      <c r="D18" s="265">
        <v>46</v>
      </c>
      <c r="E18" s="139">
        <v>193</v>
      </c>
      <c r="F18" s="266" t="s">
        <v>48</v>
      </c>
      <c r="G18" s="265">
        <v>35</v>
      </c>
      <c r="H18" s="279">
        <v>70</v>
      </c>
      <c r="I18" s="306">
        <v>77</v>
      </c>
      <c r="J18" s="261">
        <v>72</v>
      </c>
      <c r="K18" s="307">
        <v>64</v>
      </c>
      <c r="L18" s="137">
        <v>33</v>
      </c>
      <c r="M18" s="265">
        <v>69</v>
      </c>
      <c r="N18" s="252">
        <v>74</v>
      </c>
      <c r="O18" s="252">
        <v>4</v>
      </c>
      <c r="P18" s="252">
        <v>32</v>
      </c>
      <c r="Q18" s="288">
        <v>7</v>
      </c>
      <c r="R18" s="296">
        <v>1242</v>
      </c>
      <c r="S18" s="297">
        <v>16.559999999999999</v>
      </c>
      <c r="T18" s="292">
        <v>177156331</v>
      </c>
      <c r="U18" s="282">
        <f>(T18/Finanzas!H18)</f>
        <v>0.11203552472920299</v>
      </c>
    </row>
    <row r="19" spans="1:21" x14ac:dyDescent="0.25">
      <c r="A19" s="5">
        <v>16</v>
      </c>
      <c r="B19" s="63" t="s">
        <v>185</v>
      </c>
      <c r="C19" s="313" t="s">
        <v>191</v>
      </c>
      <c r="D19" s="265">
        <v>214</v>
      </c>
      <c r="E19" s="139">
        <v>273</v>
      </c>
      <c r="F19" s="266" t="s">
        <v>192</v>
      </c>
      <c r="G19" s="265">
        <v>214</v>
      </c>
      <c r="H19" s="279">
        <v>57</v>
      </c>
      <c r="I19" s="306">
        <v>79</v>
      </c>
      <c r="J19" s="261">
        <v>7</v>
      </c>
      <c r="K19" s="307">
        <v>4</v>
      </c>
      <c r="L19" s="137">
        <v>28</v>
      </c>
      <c r="M19" s="265">
        <v>62</v>
      </c>
      <c r="N19" s="252">
        <v>28</v>
      </c>
      <c r="O19" s="252">
        <v>2</v>
      </c>
      <c r="P19" s="252">
        <v>0</v>
      </c>
      <c r="Q19" s="288">
        <v>0</v>
      </c>
      <c r="R19" s="296">
        <v>807</v>
      </c>
      <c r="S19" s="297">
        <v>20.175000000000001</v>
      </c>
      <c r="T19" s="292"/>
      <c r="U19" s="282"/>
    </row>
    <row r="20" spans="1:21" x14ac:dyDescent="0.25">
      <c r="A20" s="5">
        <v>17</v>
      </c>
      <c r="B20" s="63" t="s">
        <v>193</v>
      </c>
      <c r="C20" s="313" t="s">
        <v>202</v>
      </c>
      <c r="D20" s="265">
        <v>32</v>
      </c>
      <c r="E20" s="139">
        <v>271</v>
      </c>
      <c r="F20" s="266" t="s">
        <v>203</v>
      </c>
      <c r="G20" s="265">
        <v>74</v>
      </c>
      <c r="H20" s="279">
        <v>56</v>
      </c>
      <c r="I20" s="306">
        <v>209</v>
      </c>
      <c r="J20" s="261">
        <v>18</v>
      </c>
      <c r="K20" s="307">
        <v>13</v>
      </c>
      <c r="L20" s="137">
        <v>28</v>
      </c>
      <c r="M20" s="265">
        <v>59</v>
      </c>
      <c r="N20" s="252">
        <v>85</v>
      </c>
      <c r="O20" s="252">
        <v>6</v>
      </c>
      <c r="P20" s="252">
        <v>1</v>
      </c>
      <c r="Q20" s="288">
        <v>1</v>
      </c>
      <c r="R20" s="296">
        <v>758</v>
      </c>
      <c r="S20" s="297">
        <v>25.266666666666666</v>
      </c>
      <c r="T20" s="292">
        <v>4754000</v>
      </c>
      <c r="U20" s="282">
        <f>(T20/Finanzas!H20)</f>
        <v>1.0454003703101017E-2</v>
      </c>
    </row>
    <row r="21" spans="1:21" x14ac:dyDescent="0.25">
      <c r="A21" s="5">
        <v>18</v>
      </c>
      <c r="B21" s="63" t="s">
        <v>204</v>
      </c>
      <c r="C21" s="313" t="s">
        <v>212</v>
      </c>
      <c r="D21" s="265">
        <v>36</v>
      </c>
      <c r="E21" s="139">
        <v>211</v>
      </c>
      <c r="F21" s="266" t="s">
        <v>70</v>
      </c>
      <c r="G21" s="265">
        <v>84</v>
      </c>
      <c r="H21" s="279">
        <v>84</v>
      </c>
      <c r="I21" s="306">
        <v>35</v>
      </c>
      <c r="J21" s="261">
        <v>13</v>
      </c>
      <c r="K21" s="307">
        <v>13</v>
      </c>
      <c r="L21" s="137">
        <v>24</v>
      </c>
      <c r="M21" s="265">
        <v>69</v>
      </c>
      <c r="N21" s="252">
        <v>41</v>
      </c>
      <c r="O21" s="252">
        <v>1</v>
      </c>
      <c r="P21" s="252">
        <v>0</v>
      </c>
      <c r="Q21" s="288">
        <v>0</v>
      </c>
      <c r="R21" s="296">
        <v>169</v>
      </c>
      <c r="S21" s="297">
        <v>5.6333333333333337</v>
      </c>
      <c r="T21" s="292">
        <v>44194587.670000017</v>
      </c>
      <c r="U21" s="282">
        <f>(T21/Finanzas!H21)</f>
        <v>0.16274250061594997</v>
      </c>
    </row>
    <row r="22" spans="1:21" x14ac:dyDescent="0.25">
      <c r="A22" s="5">
        <v>19</v>
      </c>
      <c r="B22" s="63" t="s">
        <v>213</v>
      </c>
      <c r="C22" s="313" t="s">
        <v>221</v>
      </c>
      <c r="D22" s="265">
        <v>55</v>
      </c>
      <c r="E22" s="139">
        <v>201</v>
      </c>
      <c r="F22" s="267" t="s">
        <v>222</v>
      </c>
      <c r="G22" s="265">
        <v>79</v>
      </c>
      <c r="H22" s="279">
        <v>104</v>
      </c>
      <c r="I22" s="306">
        <v>107</v>
      </c>
      <c r="J22" s="261">
        <v>15</v>
      </c>
      <c r="K22" s="307">
        <v>17</v>
      </c>
      <c r="L22" s="137">
        <v>21</v>
      </c>
      <c r="M22" s="265">
        <v>70</v>
      </c>
      <c r="N22" s="252">
        <v>40</v>
      </c>
      <c r="O22" s="252">
        <v>4</v>
      </c>
      <c r="P22" s="252">
        <v>5</v>
      </c>
      <c r="Q22" s="288">
        <v>2</v>
      </c>
      <c r="R22" s="296">
        <v>406</v>
      </c>
      <c r="S22" s="297">
        <v>9.6666666666666661</v>
      </c>
      <c r="T22" s="292">
        <v>186552672</v>
      </c>
      <c r="U22" s="282">
        <f>(T22/Finanzas!H22)</f>
        <v>0.38175400933119491</v>
      </c>
    </row>
    <row r="23" spans="1:21" x14ac:dyDescent="0.25">
      <c r="A23" s="5">
        <v>20</v>
      </c>
      <c r="B23" s="63" t="s">
        <v>223</v>
      </c>
      <c r="C23" s="313" t="s">
        <v>229</v>
      </c>
      <c r="D23" s="265">
        <v>42</v>
      </c>
      <c r="E23" s="139">
        <v>244</v>
      </c>
      <c r="F23" s="266" t="s">
        <v>230</v>
      </c>
      <c r="G23" s="265">
        <v>50</v>
      </c>
      <c r="H23" s="279">
        <v>65</v>
      </c>
      <c r="I23" s="306">
        <v>41</v>
      </c>
      <c r="J23" s="261">
        <v>49</v>
      </c>
      <c r="K23" s="307">
        <v>27</v>
      </c>
      <c r="L23" s="137">
        <v>39</v>
      </c>
      <c r="M23" s="265">
        <v>44</v>
      </c>
      <c r="N23" s="252">
        <v>52</v>
      </c>
      <c r="O23" s="252">
        <v>5</v>
      </c>
      <c r="P23" s="252">
        <v>0</v>
      </c>
      <c r="Q23" s="288">
        <v>18</v>
      </c>
      <c r="R23" s="296">
        <v>318</v>
      </c>
      <c r="S23" s="297">
        <v>7.5714285714285712</v>
      </c>
      <c r="T23" s="292">
        <v>71300000</v>
      </c>
      <c r="U23" s="282">
        <f>(T23/Finanzas!H23)</f>
        <v>0.10542658583468875</v>
      </c>
    </row>
    <row r="24" spans="1:21" x14ac:dyDescent="0.25">
      <c r="A24" s="5">
        <v>21</v>
      </c>
      <c r="B24" s="63" t="s">
        <v>231</v>
      </c>
      <c r="C24" s="313" t="s">
        <v>238</v>
      </c>
      <c r="D24" s="265">
        <v>50</v>
      </c>
      <c r="E24" s="139">
        <v>183</v>
      </c>
      <c r="F24" s="266" t="s">
        <v>48</v>
      </c>
      <c r="G24" s="265">
        <v>91</v>
      </c>
      <c r="H24" s="279">
        <v>38</v>
      </c>
      <c r="I24" s="306">
        <v>129</v>
      </c>
      <c r="J24" s="261">
        <v>22</v>
      </c>
      <c r="K24" s="307">
        <v>16</v>
      </c>
      <c r="L24" s="137">
        <v>35</v>
      </c>
      <c r="M24" s="265">
        <v>123</v>
      </c>
      <c r="N24" s="252">
        <v>55</v>
      </c>
      <c r="O24" s="252">
        <v>6</v>
      </c>
      <c r="P24" s="252">
        <v>4</v>
      </c>
      <c r="Q24" s="288">
        <v>15</v>
      </c>
      <c r="R24" s="296">
        <v>140</v>
      </c>
      <c r="S24" s="297">
        <v>3.4146341463414633</v>
      </c>
      <c r="T24" s="292">
        <v>138587971</v>
      </c>
      <c r="U24" s="282">
        <f>(T24/Finanzas!H24)</f>
        <v>0.49027605510816086</v>
      </c>
    </row>
    <row r="25" spans="1:21" x14ac:dyDescent="0.25">
      <c r="A25" s="5">
        <v>22</v>
      </c>
      <c r="B25" s="63" t="s">
        <v>239</v>
      </c>
      <c r="C25" s="313" t="s">
        <v>984</v>
      </c>
      <c r="D25" s="265">
        <v>2</v>
      </c>
      <c r="E25" s="139">
        <v>365</v>
      </c>
      <c r="F25" s="266" t="s">
        <v>245</v>
      </c>
      <c r="G25" s="265">
        <v>90</v>
      </c>
      <c r="H25" s="279">
        <v>37</v>
      </c>
      <c r="I25" s="306">
        <v>64</v>
      </c>
      <c r="J25" s="261">
        <v>8</v>
      </c>
      <c r="K25" s="307">
        <v>7</v>
      </c>
      <c r="L25" s="137">
        <v>25</v>
      </c>
      <c r="M25" s="265">
        <v>145</v>
      </c>
      <c r="N25" s="252">
        <v>47</v>
      </c>
      <c r="O25" s="252">
        <v>1</v>
      </c>
      <c r="P25" s="252">
        <v>0</v>
      </c>
      <c r="Q25" s="288">
        <v>0</v>
      </c>
      <c r="R25" s="296">
        <v>201</v>
      </c>
      <c r="S25" s="297">
        <v>8.0399999999999991</v>
      </c>
      <c r="T25" s="292">
        <v>73333689</v>
      </c>
      <c r="U25" s="282">
        <f>(T25/Finanzas!H25)</f>
        <v>0.19662210931877969</v>
      </c>
    </row>
    <row r="26" spans="1:21" x14ac:dyDescent="0.25">
      <c r="A26" s="5">
        <v>23</v>
      </c>
      <c r="B26" s="63" t="s">
        <v>246</v>
      </c>
      <c r="C26" s="313" t="s">
        <v>253</v>
      </c>
      <c r="D26" s="265">
        <v>61</v>
      </c>
      <c r="E26" s="139">
        <v>208</v>
      </c>
      <c r="F26" s="266" t="s">
        <v>70</v>
      </c>
      <c r="G26" s="268">
        <v>29</v>
      </c>
      <c r="H26" s="279">
        <v>73</v>
      </c>
      <c r="I26" s="306">
        <v>13</v>
      </c>
      <c r="J26" s="261">
        <v>20</v>
      </c>
      <c r="K26" s="307">
        <v>20</v>
      </c>
      <c r="L26" s="137">
        <v>26</v>
      </c>
      <c r="M26" s="265">
        <v>35</v>
      </c>
      <c r="N26" s="252">
        <v>53</v>
      </c>
      <c r="O26" s="252">
        <v>10</v>
      </c>
      <c r="P26" s="252">
        <v>1</v>
      </c>
      <c r="Q26" s="288">
        <v>0</v>
      </c>
      <c r="R26" s="296">
        <v>389</v>
      </c>
      <c r="S26" s="297">
        <v>15.56</v>
      </c>
      <c r="T26" s="292">
        <v>110157168</v>
      </c>
      <c r="U26" s="282">
        <f>(T26/Finanzas!H26)</f>
        <v>0.24429153501571751</v>
      </c>
    </row>
    <row r="27" spans="1:21" x14ac:dyDescent="0.25">
      <c r="A27" s="5">
        <v>24</v>
      </c>
      <c r="B27" s="63" t="s">
        <v>254</v>
      </c>
      <c r="C27" s="313" t="s">
        <v>259</v>
      </c>
      <c r="D27" s="265">
        <v>52</v>
      </c>
      <c r="E27" s="139">
        <v>242</v>
      </c>
      <c r="F27" s="266" t="s">
        <v>48</v>
      </c>
      <c r="G27" s="265">
        <v>38</v>
      </c>
      <c r="H27" s="279">
        <v>91</v>
      </c>
      <c r="I27" s="306">
        <v>225</v>
      </c>
      <c r="J27" s="261">
        <v>8</v>
      </c>
      <c r="K27" s="307">
        <v>5</v>
      </c>
      <c r="L27" s="137">
        <v>21</v>
      </c>
      <c r="M27" s="265">
        <v>98</v>
      </c>
      <c r="N27" s="252">
        <v>40</v>
      </c>
      <c r="O27" s="252">
        <v>4</v>
      </c>
      <c r="P27" s="252">
        <v>1</v>
      </c>
      <c r="Q27" s="288">
        <v>15</v>
      </c>
      <c r="R27" s="296">
        <v>260</v>
      </c>
      <c r="S27" s="297">
        <v>9.6296296296296298</v>
      </c>
      <c r="T27" s="292">
        <v>169553410</v>
      </c>
      <c r="U27" s="282">
        <f>(T27/Finanzas!H27)</f>
        <v>0.37423181966239238</v>
      </c>
    </row>
    <row r="28" spans="1:21" x14ac:dyDescent="0.25">
      <c r="A28" s="5">
        <v>25</v>
      </c>
      <c r="B28" s="63" t="s">
        <v>260</v>
      </c>
      <c r="C28" s="313" t="s">
        <v>268</v>
      </c>
      <c r="D28" s="265">
        <v>36</v>
      </c>
      <c r="E28" s="139">
        <v>245</v>
      </c>
      <c r="F28" s="266" t="s">
        <v>70</v>
      </c>
      <c r="G28" s="265">
        <v>112</v>
      </c>
      <c r="H28" s="279">
        <v>86</v>
      </c>
      <c r="I28" s="306">
        <v>130</v>
      </c>
      <c r="J28" s="261">
        <v>147</v>
      </c>
      <c r="K28" s="307">
        <v>61</v>
      </c>
      <c r="L28" s="137">
        <v>27</v>
      </c>
      <c r="M28" s="265">
        <v>67</v>
      </c>
      <c r="N28" s="252">
        <v>25</v>
      </c>
      <c r="O28" s="252">
        <v>6</v>
      </c>
      <c r="P28" s="252">
        <v>2</v>
      </c>
      <c r="Q28" s="288">
        <v>1</v>
      </c>
      <c r="R28" s="296">
        <v>413</v>
      </c>
      <c r="S28" s="297">
        <v>10.324999999999999</v>
      </c>
      <c r="T28" s="292">
        <v>91458660</v>
      </c>
      <c r="U28" s="282">
        <f>(T28/Finanzas!H28)</f>
        <v>0.23822830250743912</v>
      </c>
    </row>
    <row r="29" spans="1:21" x14ac:dyDescent="0.25">
      <c r="A29" s="5">
        <v>26</v>
      </c>
      <c r="B29" s="63" t="s">
        <v>269</v>
      </c>
      <c r="C29" s="313" t="s">
        <v>276</v>
      </c>
      <c r="D29" s="265">
        <v>41</v>
      </c>
      <c r="E29" s="139">
        <v>213</v>
      </c>
      <c r="F29" s="266" t="s">
        <v>70</v>
      </c>
      <c r="G29" s="265">
        <v>118</v>
      </c>
      <c r="H29" s="279">
        <v>69</v>
      </c>
      <c r="I29" s="306">
        <v>17</v>
      </c>
      <c r="J29" s="261">
        <v>23</v>
      </c>
      <c r="K29" s="307">
        <v>19</v>
      </c>
      <c r="L29" s="137">
        <v>33</v>
      </c>
      <c r="M29" s="265">
        <v>92</v>
      </c>
      <c r="N29" s="252">
        <v>136</v>
      </c>
      <c r="O29" s="252">
        <v>2</v>
      </c>
      <c r="P29" s="252">
        <v>50</v>
      </c>
      <c r="Q29" s="288">
        <v>3</v>
      </c>
      <c r="R29" s="296">
        <v>290</v>
      </c>
      <c r="S29" s="297">
        <v>8.7878787878787872</v>
      </c>
      <c r="T29" s="292">
        <v>162482652</v>
      </c>
      <c r="U29" s="282">
        <f>(T29/Finanzas!H29)</f>
        <v>0.21033825365440051</v>
      </c>
    </row>
    <row r="30" spans="1:21" x14ac:dyDescent="0.25">
      <c r="A30" s="5">
        <v>27</v>
      </c>
      <c r="B30" s="63" t="s">
        <v>277</v>
      </c>
      <c r="C30" s="313" t="s">
        <v>285</v>
      </c>
      <c r="D30" s="265">
        <v>23</v>
      </c>
      <c r="E30" s="139">
        <v>206</v>
      </c>
      <c r="F30" s="266" t="s">
        <v>70</v>
      </c>
      <c r="G30" s="265">
        <v>102</v>
      </c>
      <c r="H30" s="279">
        <v>101</v>
      </c>
      <c r="I30" s="306">
        <v>121</v>
      </c>
      <c r="J30" s="261">
        <v>28</v>
      </c>
      <c r="K30" s="307">
        <v>27</v>
      </c>
      <c r="L30" s="137">
        <v>27</v>
      </c>
      <c r="M30" s="265">
        <v>75</v>
      </c>
      <c r="N30" s="252">
        <v>30</v>
      </c>
      <c r="O30" s="252">
        <v>3</v>
      </c>
      <c r="P30" s="252">
        <v>0</v>
      </c>
      <c r="Q30" s="288">
        <v>10</v>
      </c>
      <c r="R30" s="296">
        <v>523</v>
      </c>
      <c r="S30" s="297">
        <v>14.942857142857143</v>
      </c>
      <c r="T30" s="292">
        <v>69889549</v>
      </c>
      <c r="U30" s="282">
        <f>(T30/Finanzas!H30)</f>
        <v>0.17683877807689535</v>
      </c>
    </row>
    <row r="31" spans="1:21" x14ac:dyDescent="0.25">
      <c r="A31" s="5">
        <v>28</v>
      </c>
      <c r="B31" s="63" t="s">
        <v>286</v>
      </c>
      <c r="C31" s="313" t="s">
        <v>293</v>
      </c>
      <c r="D31" s="265">
        <v>44</v>
      </c>
      <c r="E31" s="139">
        <v>243</v>
      </c>
      <c r="F31" s="266" t="s">
        <v>48</v>
      </c>
      <c r="G31" s="265">
        <v>78</v>
      </c>
      <c r="H31" s="279">
        <v>48</v>
      </c>
      <c r="I31" s="306">
        <v>173</v>
      </c>
      <c r="J31" s="261">
        <v>18</v>
      </c>
      <c r="K31" s="307">
        <v>18</v>
      </c>
      <c r="L31" s="137">
        <v>27</v>
      </c>
      <c r="M31" s="265">
        <v>35</v>
      </c>
      <c r="N31" s="252">
        <v>63</v>
      </c>
      <c r="O31" s="252">
        <v>6</v>
      </c>
      <c r="P31" s="252">
        <v>1</v>
      </c>
      <c r="Q31" s="288">
        <v>5</v>
      </c>
      <c r="R31" s="296">
        <v>275</v>
      </c>
      <c r="S31" s="297">
        <v>7.6388888888888893</v>
      </c>
      <c r="T31" s="292">
        <v>76328000</v>
      </c>
      <c r="U31" s="282">
        <f>(T31/Finanzas!H31)</f>
        <v>0.35238174381134407</v>
      </c>
    </row>
    <row r="32" spans="1:21" x14ac:dyDescent="0.25">
      <c r="A32" s="5">
        <v>29</v>
      </c>
      <c r="B32" s="63" t="s">
        <v>294</v>
      </c>
      <c r="C32" s="313" t="s">
        <v>300</v>
      </c>
      <c r="D32" s="265">
        <v>4</v>
      </c>
      <c r="E32" s="139">
        <v>273</v>
      </c>
      <c r="F32" s="266" t="s">
        <v>70</v>
      </c>
      <c r="G32" s="265">
        <v>92</v>
      </c>
      <c r="H32" s="279">
        <v>87</v>
      </c>
      <c r="I32" s="306">
        <v>59</v>
      </c>
      <c r="J32" s="261">
        <v>21</v>
      </c>
      <c r="K32" s="307">
        <v>15</v>
      </c>
      <c r="L32" s="137">
        <v>24</v>
      </c>
      <c r="M32" s="265">
        <v>82</v>
      </c>
      <c r="N32" s="252">
        <v>59</v>
      </c>
      <c r="O32" s="252">
        <v>8</v>
      </c>
      <c r="P32" s="252">
        <v>0</v>
      </c>
      <c r="Q32" s="288">
        <v>0</v>
      </c>
      <c r="R32" s="296">
        <v>273</v>
      </c>
      <c r="S32" s="297">
        <v>8.53125</v>
      </c>
      <c r="T32" s="292">
        <v>44788000</v>
      </c>
      <c r="U32" s="282">
        <f>(T32/Finanzas!H32)</f>
        <v>0.19060426676426404</v>
      </c>
    </row>
    <row r="33" spans="1:21" x14ac:dyDescent="0.25">
      <c r="A33" s="5">
        <v>30</v>
      </c>
      <c r="B33" s="63" t="s">
        <v>301</v>
      </c>
      <c r="C33" s="313" t="s">
        <v>308</v>
      </c>
      <c r="D33" s="265">
        <v>25</v>
      </c>
      <c r="E33" s="139">
        <v>179</v>
      </c>
      <c r="F33" s="266" t="s">
        <v>175</v>
      </c>
      <c r="G33" s="265">
        <v>82</v>
      </c>
      <c r="H33" s="279">
        <v>54</v>
      </c>
      <c r="I33" s="306">
        <v>108</v>
      </c>
      <c r="J33" s="261">
        <v>27</v>
      </c>
      <c r="K33" s="307">
        <v>25</v>
      </c>
      <c r="L33" s="137">
        <v>34</v>
      </c>
      <c r="M33" s="265">
        <v>39</v>
      </c>
      <c r="N33" s="252">
        <v>119</v>
      </c>
      <c r="O33" s="252">
        <v>5</v>
      </c>
      <c r="P33" s="252">
        <v>0</v>
      </c>
      <c r="Q33" s="288">
        <v>15</v>
      </c>
      <c r="R33" s="296">
        <v>281</v>
      </c>
      <c r="S33" s="297">
        <v>5.62</v>
      </c>
      <c r="T33" s="292">
        <v>175000000</v>
      </c>
      <c r="U33" s="282">
        <f>(T33/Finanzas!H33)</f>
        <v>0.20542317173377156</v>
      </c>
    </row>
    <row r="34" spans="1:21" x14ac:dyDescent="0.25">
      <c r="A34" s="5">
        <v>31</v>
      </c>
      <c r="B34" s="63" t="s">
        <v>309</v>
      </c>
      <c r="C34" s="313" t="s">
        <v>316</v>
      </c>
      <c r="D34" s="265">
        <v>27</v>
      </c>
      <c r="E34" s="139">
        <v>257</v>
      </c>
      <c r="F34" s="266" t="s">
        <v>317</v>
      </c>
      <c r="G34" s="265">
        <v>25</v>
      </c>
      <c r="H34" s="279">
        <v>73</v>
      </c>
      <c r="I34" s="306">
        <v>25</v>
      </c>
      <c r="J34" s="261">
        <v>11</v>
      </c>
      <c r="K34" s="307">
        <v>10</v>
      </c>
      <c r="L34" s="137">
        <v>14</v>
      </c>
      <c r="M34" s="265">
        <v>43</v>
      </c>
      <c r="N34" s="252">
        <v>133</v>
      </c>
      <c r="O34" s="252">
        <v>0</v>
      </c>
      <c r="P34" s="252">
        <v>0</v>
      </c>
      <c r="Q34" s="288">
        <v>12</v>
      </c>
      <c r="R34" s="296">
        <v>175</v>
      </c>
      <c r="S34" s="297">
        <v>7</v>
      </c>
      <c r="T34" s="292">
        <v>59633244</v>
      </c>
      <c r="U34" s="282">
        <f>(T34/Finanzas!H34)</f>
        <v>0.30968445001039463</v>
      </c>
    </row>
    <row r="35" spans="1:21" ht="15.75" thickBot="1" x14ac:dyDescent="0.3">
      <c r="A35" s="7">
        <v>32</v>
      </c>
      <c r="B35" s="64" t="s">
        <v>318</v>
      </c>
      <c r="C35" s="314" t="s">
        <v>326</v>
      </c>
      <c r="D35" s="269">
        <v>57</v>
      </c>
      <c r="E35" s="144">
        <v>221</v>
      </c>
      <c r="F35" s="270" t="s">
        <v>70</v>
      </c>
      <c r="G35" s="269">
        <v>73</v>
      </c>
      <c r="H35" s="280">
        <v>103</v>
      </c>
      <c r="I35" s="308">
        <v>64</v>
      </c>
      <c r="J35" s="309">
        <v>11</v>
      </c>
      <c r="K35" s="310">
        <v>9</v>
      </c>
      <c r="L35" s="142">
        <v>30</v>
      </c>
      <c r="M35" s="269">
        <v>124</v>
      </c>
      <c r="N35" s="271">
        <v>30</v>
      </c>
      <c r="O35" s="271">
        <v>1</v>
      </c>
      <c r="P35" s="271">
        <v>1</v>
      </c>
      <c r="Q35" s="289">
        <v>16</v>
      </c>
      <c r="R35" s="298">
        <v>238</v>
      </c>
      <c r="S35" s="299">
        <v>7.9333333333333336</v>
      </c>
      <c r="T35" s="293">
        <v>106120702</v>
      </c>
      <c r="U35" s="283">
        <f>(T35/Finanzas!H35)</f>
        <v>0.26630386509924409</v>
      </c>
    </row>
    <row r="36" spans="1:21" ht="15.75" thickBot="1" x14ac:dyDescent="0.3">
      <c r="B36" s="8" t="s">
        <v>837</v>
      </c>
      <c r="E36" s="25">
        <f>SUM(E4:E35)/32</f>
        <v>236.625</v>
      </c>
      <c r="H36" s="25">
        <f>SUM(H4:H35)/32</f>
        <v>69.78125</v>
      </c>
      <c r="L36" s="19">
        <f>SUM(L4:L35)/32</f>
        <v>27.84375</v>
      </c>
      <c r="M36" s="225"/>
      <c r="Q36" s="25">
        <f>SUM(Q4:Q35)/32</f>
        <v>9.0625</v>
      </c>
      <c r="R36" s="12">
        <f>SUM(R4:R35)/32</f>
        <v>431.6875</v>
      </c>
      <c r="S36" s="294">
        <f>SUM(S4:S35)/32</f>
        <v>11.481377125713241</v>
      </c>
      <c r="T36" s="74">
        <f>SUM(T4:T35)/31</f>
        <v>121764456.79161291</v>
      </c>
      <c r="U36" s="75">
        <f>SUM(U4:U35)/31</f>
        <v>0.24402563183393058</v>
      </c>
    </row>
    <row r="37" spans="1:21" x14ac:dyDescent="0.25">
      <c r="B37" s="57" t="s">
        <v>896</v>
      </c>
      <c r="H37">
        <v>76</v>
      </c>
      <c r="L37" t="s">
        <v>897</v>
      </c>
      <c r="R37" s="50"/>
      <c r="S37" t="s">
        <v>899</v>
      </c>
      <c r="T37" s="24">
        <v>2120194279</v>
      </c>
      <c r="U37" s="75">
        <v>0.21903678689310216</v>
      </c>
    </row>
    <row r="40" spans="1:21" ht="15" customHeight="1" x14ac:dyDescent="0.25">
      <c r="A40" t="s">
        <v>964</v>
      </c>
      <c r="C40" s="373" t="s">
        <v>1004</v>
      </c>
      <c r="D40" s="373"/>
      <c r="E40" s="373" t="s">
        <v>1005</v>
      </c>
      <c r="F40" s="373" t="s">
        <v>1006</v>
      </c>
      <c r="G40" s="373"/>
      <c r="H40" s="373" t="s">
        <v>989</v>
      </c>
      <c r="I40" s="373" t="s">
        <v>1010</v>
      </c>
      <c r="J40" s="373" t="s">
        <v>1011</v>
      </c>
      <c r="K40" s="373" t="s">
        <v>1012</v>
      </c>
      <c r="L40" s="333" t="s">
        <v>1008</v>
      </c>
      <c r="M40" s="333"/>
      <c r="N40" s="373" t="s">
        <v>1007</v>
      </c>
      <c r="O40" s="373"/>
      <c r="P40" s="333" t="s">
        <v>1013</v>
      </c>
      <c r="Q40" s="333" t="s">
        <v>1013</v>
      </c>
      <c r="R40" s="333" t="s">
        <v>1013</v>
      </c>
      <c r="S40" s="333" t="s">
        <v>1014</v>
      </c>
      <c r="T40" s="372" t="s">
        <v>1023</v>
      </c>
      <c r="U40" s="372" t="s">
        <v>1021</v>
      </c>
    </row>
    <row r="41" spans="1:21" x14ac:dyDescent="0.25">
      <c r="C41" s="373"/>
      <c r="D41" s="373"/>
      <c r="E41" s="373"/>
      <c r="F41" s="373"/>
      <c r="G41" s="373"/>
      <c r="H41" s="373"/>
      <c r="I41" s="373"/>
      <c r="J41" s="373"/>
      <c r="K41" s="373"/>
      <c r="L41" s="333"/>
      <c r="M41" s="333"/>
      <c r="N41" s="373"/>
      <c r="O41" s="373"/>
      <c r="P41" s="333"/>
      <c r="Q41" s="333"/>
      <c r="R41" s="333"/>
      <c r="S41" s="333"/>
      <c r="T41" s="372"/>
      <c r="U41" s="372"/>
    </row>
    <row r="42" spans="1:21" x14ac:dyDescent="0.25">
      <c r="C42" s="373"/>
      <c r="D42" s="373"/>
      <c r="E42" s="373"/>
      <c r="F42" s="373"/>
      <c r="G42" s="373"/>
      <c r="H42" s="373"/>
      <c r="I42" s="373"/>
      <c r="J42" s="373"/>
      <c r="K42" s="373"/>
      <c r="L42" s="333"/>
      <c r="M42" s="333"/>
      <c r="N42" s="373"/>
      <c r="O42" s="373"/>
      <c r="P42" s="333"/>
      <c r="Q42" s="333"/>
      <c r="R42" s="333"/>
      <c r="S42" s="333"/>
      <c r="T42" s="372"/>
      <c r="U42" s="372"/>
    </row>
    <row r="43" spans="1:21" x14ac:dyDescent="0.25">
      <c r="C43" s="373"/>
      <c r="D43" s="373"/>
      <c r="E43" s="373"/>
      <c r="F43" s="373"/>
      <c r="G43" s="373"/>
      <c r="H43" s="373"/>
      <c r="I43" s="373"/>
      <c r="J43" s="373"/>
      <c r="K43" s="373"/>
      <c r="L43" s="333"/>
      <c r="M43" s="333"/>
      <c r="N43" s="373"/>
      <c r="O43" s="373"/>
      <c r="P43" s="333"/>
      <c r="Q43" s="333"/>
      <c r="R43" s="333"/>
      <c r="S43" s="333"/>
      <c r="T43" s="372"/>
      <c r="U43" s="372"/>
    </row>
  </sheetData>
  <mergeCells count="21">
    <mergeCell ref="T1:U1"/>
    <mergeCell ref="R1:S1"/>
    <mergeCell ref="C1:H1"/>
    <mergeCell ref="I1:K1"/>
    <mergeCell ref="L1:Q1"/>
    <mergeCell ref="A1:B3"/>
    <mergeCell ref="T40:T43"/>
    <mergeCell ref="U40:U43"/>
    <mergeCell ref="J40:J43"/>
    <mergeCell ref="K40:K43"/>
    <mergeCell ref="L40:M43"/>
    <mergeCell ref="N40:O43"/>
    <mergeCell ref="P40:P43"/>
    <mergeCell ref="Q40:Q43"/>
    <mergeCell ref="R40:R43"/>
    <mergeCell ref="S40:S43"/>
    <mergeCell ref="C40:D43"/>
    <mergeCell ref="E40:E43"/>
    <mergeCell ref="F40:G43"/>
    <mergeCell ref="H40:H43"/>
    <mergeCell ref="I40:I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7"/>
  <sheetViews>
    <sheetView zoomScaleNormal="100" workbookViewId="0">
      <pane xSplit="1" ySplit="3" topLeftCell="AX4" activePane="bottomRight" state="frozen"/>
      <selection pane="topRight" activeCell="B1" sqref="B1"/>
      <selection pane="bottomLeft" activeCell="A4" sqref="A4"/>
      <selection pane="bottomRight" activeCell="AX10" sqref="AX10"/>
    </sheetView>
  </sheetViews>
  <sheetFormatPr baseColWidth="10" defaultColWidth="11.42578125" defaultRowHeight="15" x14ac:dyDescent="0.25"/>
  <cols>
    <col min="1" max="1" width="20.42578125" customWidth="1"/>
    <col min="2" max="2" width="28.7109375" customWidth="1"/>
    <col min="3" max="3" width="22.7109375" customWidth="1"/>
    <col min="4" max="4" width="28.7109375" customWidth="1"/>
    <col min="5" max="5" width="22.7109375" customWidth="1"/>
    <col min="6" max="6" width="28.7109375" customWidth="1"/>
    <col min="7" max="11" width="22.7109375" customWidth="1"/>
    <col min="12" max="12" width="25.7109375" customWidth="1"/>
    <col min="13" max="13" width="22.7109375" customWidth="1"/>
    <col min="14" max="14" width="25.7109375" customWidth="1"/>
    <col min="15" max="15" width="22.7109375" customWidth="1"/>
    <col min="16" max="16" width="25.7109375" customWidth="1"/>
    <col min="17" max="17" width="22.7109375" customWidth="1"/>
    <col min="18" max="18" width="25.7109375" customWidth="1"/>
    <col min="19" max="19" width="22.7109375" customWidth="1"/>
    <col min="20" max="20" width="25.7109375" customWidth="1"/>
    <col min="21" max="21" width="22.7109375" customWidth="1"/>
    <col min="22" max="22" width="25.7109375" customWidth="1"/>
    <col min="23" max="23" width="22.7109375" customWidth="1"/>
    <col min="24" max="24" width="25.7109375" customWidth="1"/>
    <col min="25" max="25" width="22.7109375" customWidth="1"/>
    <col min="26" max="26" width="25.7109375" customWidth="1"/>
    <col min="27" max="27" width="22.7109375" customWidth="1"/>
    <col min="28" max="28" width="28.7109375" customWidth="1"/>
    <col min="29" max="29" width="22.7109375" customWidth="1"/>
    <col min="30" max="30" width="28.7109375" customWidth="1"/>
    <col min="31" max="31" width="22.7109375" customWidth="1"/>
    <col min="32" max="32" width="28.7109375" customWidth="1"/>
    <col min="33" max="33" width="22.7109375" customWidth="1"/>
    <col min="34" max="34" width="28.7109375" customWidth="1"/>
    <col min="35" max="35" width="22.7109375" customWidth="1"/>
    <col min="36" max="36" width="28.7109375" customWidth="1"/>
    <col min="37" max="37" width="22.7109375" customWidth="1"/>
    <col min="38" max="38" width="28.7109375" customWidth="1"/>
    <col min="39" max="39" width="22.7109375" customWidth="1"/>
    <col min="40" max="42" width="28.7109375" customWidth="1"/>
    <col min="43" max="43" width="22.7109375" customWidth="1"/>
    <col min="44" max="44" width="28.7109375" customWidth="1"/>
    <col min="45" max="45" width="22.7109375" customWidth="1"/>
    <col min="46" max="46" width="28.7109375" customWidth="1"/>
    <col min="47" max="47" width="22.7109375" customWidth="1"/>
    <col min="48" max="48" width="25.7109375" customWidth="1"/>
    <col min="49" max="49" width="22.7109375" customWidth="1"/>
    <col min="50" max="50" width="25.7109375" customWidth="1"/>
    <col min="51" max="51" width="22.7109375" customWidth="1"/>
    <col min="52" max="52" width="25.7109375" customWidth="1"/>
    <col min="53" max="53" width="22.7109375" customWidth="1"/>
    <col min="54" max="55" width="22.7109375" style="43" customWidth="1"/>
    <col min="56" max="56" width="22.7109375" customWidth="1"/>
  </cols>
  <sheetData>
    <row r="1" spans="1:55" ht="35.25" customHeight="1" x14ac:dyDescent="0.25">
      <c r="A1" s="378" t="s">
        <v>498</v>
      </c>
      <c r="B1" s="380" t="s">
        <v>788</v>
      </c>
      <c r="C1" s="380"/>
      <c r="D1" s="380"/>
      <c r="E1" s="380"/>
      <c r="F1" s="380"/>
      <c r="G1" s="380"/>
      <c r="H1" s="380" t="s">
        <v>792</v>
      </c>
      <c r="I1" s="380"/>
      <c r="J1" s="380"/>
      <c r="K1" s="380"/>
      <c r="L1" s="380" t="s">
        <v>453</v>
      </c>
      <c r="M1" s="380"/>
      <c r="N1" s="380"/>
      <c r="O1" s="380"/>
      <c r="P1" s="380" t="s">
        <v>797</v>
      </c>
      <c r="Q1" s="380"/>
      <c r="R1" s="380"/>
      <c r="S1" s="380"/>
      <c r="T1" s="380"/>
      <c r="U1" s="380"/>
      <c r="V1" s="380" t="s">
        <v>801</v>
      </c>
      <c r="W1" s="380"/>
      <c r="X1" s="380"/>
      <c r="Y1" s="380"/>
      <c r="Z1" s="380" t="s">
        <v>804</v>
      </c>
      <c r="AA1" s="380"/>
      <c r="AB1" s="380"/>
      <c r="AC1" s="380"/>
      <c r="AD1" s="380"/>
      <c r="AE1" s="380"/>
      <c r="AF1" s="380"/>
      <c r="AG1" s="380"/>
      <c r="AH1" s="380"/>
      <c r="AI1" s="380"/>
      <c r="AJ1" s="380"/>
      <c r="AK1" s="380"/>
      <c r="AL1" s="380"/>
      <c r="AM1" s="380"/>
      <c r="AN1" s="380"/>
      <c r="AO1" s="380"/>
      <c r="AP1" s="380"/>
      <c r="AQ1" s="380"/>
      <c r="AR1" s="380" t="s">
        <v>814</v>
      </c>
      <c r="AS1" s="380"/>
      <c r="AT1" s="380"/>
      <c r="AU1" s="380"/>
      <c r="AV1" s="380" t="s">
        <v>482</v>
      </c>
      <c r="AW1" s="380"/>
      <c r="AX1" s="380"/>
      <c r="AY1" s="380"/>
      <c r="AZ1" s="380" t="s">
        <v>819</v>
      </c>
      <c r="BA1" s="380"/>
      <c r="BB1" s="60"/>
      <c r="BC1" s="60"/>
    </row>
    <row r="2" spans="1:55" ht="105" x14ac:dyDescent="0.25">
      <c r="A2" s="378"/>
      <c r="B2" s="61" t="s">
        <v>499</v>
      </c>
      <c r="C2" s="380" t="s">
        <v>500</v>
      </c>
      <c r="D2" s="61" t="s">
        <v>501</v>
      </c>
      <c r="E2" s="380" t="s">
        <v>500</v>
      </c>
      <c r="F2" s="61" t="s">
        <v>502</v>
      </c>
      <c r="G2" s="380" t="s">
        <v>500</v>
      </c>
      <c r="H2" s="61" t="s">
        <v>503</v>
      </c>
      <c r="I2" s="380" t="s">
        <v>500</v>
      </c>
      <c r="J2" s="61" t="s">
        <v>504</v>
      </c>
      <c r="K2" s="380" t="s">
        <v>500</v>
      </c>
      <c r="L2" s="61" t="s">
        <v>505</v>
      </c>
      <c r="M2" s="380" t="s">
        <v>500</v>
      </c>
      <c r="N2" s="61" t="s">
        <v>506</v>
      </c>
      <c r="O2" s="380" t="s">
        <v>500</v>
      </c>
      <c r="P2" s="61" t="s">
        <v>507</v>
      </c>
      <c r="Q2" s="380" t="s">
        <v>500</v>
      </c>
      <c r="R2" s="61" t="s">
        <v>508</v>
      </c>
      <c r="S2" s="380" t="s">
        <v>500</v>
      </c>
      <c r="T2" s="61" t="s">
        <v>509</v>
      </c>
      <c r="U2" s="380" t="s">
        <v>500</v>
      </c>
      <c r="V2" s="61" t="s">
        <v>510</v>
      </c>
      <c r="W2" s="380" t="s">
        <v>500</v>
      </c>
      <c r="X2" s="61" t="s">
        <v>511</v>
      </c>
      <c r="Y2" s="380" t="s">
        <v>500</v>
      </c>
      <c r="Z2" s="61" t="s">
        <v>512</v>
      </c>
      <c r="AA2" s="380" t="s">
        <v>500</v>
      </c>
      <c r="AB2" s="61" t="s">
        <v>513</v>
      </c>
      <c r="AC2" s="380" t="s">
        <v>500</v>
      </c>
      <c r="AD2" s="61" t="s">
        <v>514</v>
      </c>
      <c r="AE2" s="380" t="s">
        <v>500</v>
      </c>
      <c r="AF2" s="61" t="s">
        <v>515</v>
      </c>
      <c r="AG2" s="380" t="s">
        <v>500</v>
      </c>
      <c r="AH2" s="61" t="s">
        <v>516</v>
      </c>
      <c r="AI2" s="380" t="s">
        <v>500</v>
      </c>
      <c r="AJ2" s="61" t="s">
        <v>517</v>
      </c>
      <c r="AK2" s="380" t="s">
        <v>500</v>
      </c>
      <c r="AL2" s="61" t="s">
        <v>518</v>
      </c>
      <c r="AM2" s="380" t="s">
        <v>500</v>
      </c>
      <c r="AN2" s="61" t="s">
        <v>519</v>
      </c>
      <c r="AO2" s="380" t="s">
        <v>500</v>
      </c>
      <c r="AP2" s="61" t="s">
        <v>520</v>
      </c>
      <c r="AQ2" s="380" t="s">
        <v>500</v>
      </c>
      <c r="AR2" s="61" t="s">
        <v>521</v>
      </c>
      <c r="AS2" s="380" t="s">
        <v>500</v>
      </c>
      <c r="AT2" s="61" t="s">
        <v>522</v>
      </c>
      <c r="AU2" s="380" t="s">
        <v>500</v>
      </c>
      <c r="AV2" s="61" t="s">
        <v>523</v>
      </c>
      <c r="AW2" s="380" t="s">
        <v>500</v>
      </c>
      <c r="AX2" s="61" t="s">
        <v>524</v>
      </c>
      <c r="AY2" s="380" t="s">
        <v>500</v>
      </c>
      <c r="AZ2" s="61" t="s">
        <v>525</v>
      </c>
      <c r="BA2" s="380" t="s">
        <v>500</v>
      </c>
      <c r="BB2" s="61" t="s">
        <v>34</v>
      </c>
      <c r="BC2" s="61" t="s">
        <v>526</v>
      </c>
    </row>
    <row r="3" spans="1:55" ht="15.75" customHeight="1" x14ac:dyDescent="0.25">
      <c r="A3" s="379"/>
      <c r="B3" s="61" t="s">
        <v>789</v>
      </c>
      <c r="C3" s="380"/>
      <c r="D3" s="61" t="s">
        <v>790</v>
      </c>
      <c r="E3" s="380"/>
      <c r="F3" s="61" t="s">
        <v>791</v>
      </c>
      <c r="G3" s="380"/>
      <c r="H3" s="61" t="s">
        <v>793</v>
      </c>
      <c r="I3" s="380"/>
      <c r="J3" s="61" t="s">
        <v>794</v>
      </c>
      <c r="K3" s="380"/>
      <c r="L3" s="61" t="s">
        <v>795</v>
      </c>
      <c r="M3" s="380"/>
      <c r="N3" s="61" t="s">
        <v>796</v>
      </c>
      <c r="O3" s="380"/>
      <c r="P3" s="61" t="s">
        <v>798</v>
      </c>
      <c r="Q3" s="380"/>
      <c r="R3" s="61" t="s">
        <v>799</v>
      </c>
      <c r="S3" s="380"/>
      <c r="T3" s="61" t="s">
        <v>800</v>
      </c>
      <c r="U3" s="380"/>
      <c r="V3" s="61" t="s">
        <v>802</v>
      </c>
      <c r="W3" s="380"/>
      <c r="X3" s="61" t="s">
        <v>803</v>
      </c>
      <c r="Y3" s="380"/>
      <c r="Z3" s="61" t="s">
        <v>805</v>
      </c>
      <c r="AA3" s="380"/>
      <c r="AB3" s="61" t="s">
        <v>806</v>
      </c>
      <c r="AC3" s="380"/>
      <c r="AD3" s="61" t="s">
        <v>807</v>
      </c>
      <c r="AE3" s="380"/>
      <c r="AF3" s="61" t="s">
        <v>808</v>
      </c>
      <c r="AG3" s="380"/>
      <c r="AH3" s="61" t="s">
        <v>809</v>
      </c>
      <c r="AI3" s="380"/>
      <c r="AJ3" s="61" t="s">
        <v>810</v>
      </c>
      <c r="AK3" s="380"/>
      <c r="AL3" s="61" t="s">
        <v>811</v>
      </c>
      <c r="AM3" s="380"/>
      <c r="AN3" s="61" t="s">
        <v>812</v>
      </c>
      <c r="AO3" s="380"/>
      <c r="AP3" s="61" t="s">
        <v>813</v>
      </c>
      <c r="AQ3" s="380"/>
      <c r="AR3" s="61" t="s">
        <v>815</v>
      </c>
      <c r="AS3" s="380"/>
      <c r="AT3" s="61" t="s">
        <v>816</v>
      </c>
      <c r="AU3" s="380"/>
      <c r="AV3" s="61" t="s">
        <v>817</v>
      </c>
      <c r="AW3" s="380"/>
      <c r="AX3" s="61" t="s">
        <v>818</v>
      </c>
      <c r="AY3" s="380"/>
      <c r="AZ3" s="61" t="s">
        <v>820</v>
      </c>
      <c r="BA3" s="380"/>
      <c r="BB3" s="61"/>
      <c r="BC3" s="61"/>
    </row>
    <row r="4" spans="1:55" x14ac:dyDescent="0.25">
      <c r="A4" s="44" t="s">
        <v>35</v>
      </c>
      <c r="B4" s="60">
        <v>1</v>
      </c>
      <c r="C4" s="60" t="s">
        <v>527</v>
      </c>
      <c r="D4" s="60">
        <v>1</v>
      </c>
      <c r="E4" s="60" t="s">
        <v>527</v>
      </c>
      <c r="F4" s="60">
        <v>1</v>
      </c>
      <c r="G4" s="60" t="s">
        <v>527</v>
      </c>
      <c r="H4" s="60">
        <v>1</v>
      </c>
      <c r="I4" s="60" t="s">
        <v>528</v>
      </c>
      <c r="J4" s="60">
        <v>1</v>
      </c>
      <c r="K4" s="60" t="s">
        <v>528</v>
      </c>
      <c r="L4" s="60">
        <v>0</v>
      </c>
      <c r="M4" s="60" t="s">
        <v>529</v>
      </c>
      <c r="N4" s="60">
        <v>0</v>
      </c>
      <c r="O4" s="60" t="s">
        <v>529</v>
      </c>
      <c r="P4" s="60">
        <v>0</v>
      </c>
      <c r="Q4" s="60" t="s">
        <v>529</v>
      </c>
      <c r="R4" s="60">
        <v>0</v>
      </c>
      <c r="S4" s="60" t="s">
        <v>529</v>
      </c>
      <c r="T4" s="60">
        <v>1</v>
      </c>
      <c r="U4" s="60" t="s">
        <v>528</v>
      </c>
      <c r="V4" s="60">
        <v>0</v>
      </c>
      <c r="W4" s="60" t="s">
        <v>529</v>
      </c>
      <c r="X4" s="60">
        <v>0</v>
      </c>
      <c r="Y4" s="60" t="s">
        <v>530</v>
      </c>
      <c r="Z4" s="60">
        <v>0</v>
      </c>
      <c r="AA4" s="60" t="s">
        <v>531</v>
      </c>
      <c r="AB4" s="60">
        <v>1</v>
      </c>
      <c r="AC4" s="60" t="s">
        <v>532</v>
      </c>
      <c r="AD4" s="60">
        <v>0</v>
      </c>
      <c r="AE4" s="60" t="s">
        <v>533</v>
      </c>
      <c r="AF4" s="60">
        <v>0</v>
      </c>
      <c r="AG4" s="60" t="s">
        <v>533</v>
      </c>
      <c r="AH4" s="60">
        <v>0</v>
      </c>
      <c r="AI4" s="60" t="s">
        <v>529</v>
      </c>
      <c r="AJ4" s="60">
        <v>0</v>
      </c>
      <c r="AK4" s="60" t="s">
        <v>529</v>
      </c>
      <c r="AL4" s="60">
        <v>0</v>
      </c>
      <c r="AM4" s="60" t="s">
        <v>529</v>
      </c>
      <c r="AN4" s="60">
        <v>0</v>
      </c>
      <c r="AO4" s="60" t="s">
        <v>529</v>
      </c>
      <c r="AP4" s="60">
        <v>0</v>
      </c>
      <c r="AQ4" s="60" t="s">
        <v>529</v>
      </c>
      <c r="AR4" s="60">
        <v>1</v>
      </c>
      <c r="AS4" s="60" t="s">
        <v>528</v>
      </c>
      <c r="AT4" s="60">
        <v>0</v>
      </c>
      <c r="AU4" s="60" t="s">
        <v>529</v>
      </c>
      <c r="AV4" s="60">
        <v>0</v>
      </c>
      <c r="AW4" s="60" t="s">
        <v>529</v>
      </c>
      <c r="AX4" s="60">
        <v>0</v>
      </c>
      <c r="AY4" s="60" t="s">
        <v>529</v>
      </c>
      <c r="AZ4" s="60">
        <v>0</v>
      </c>
      <c r="BA4" s="60" t="s">
        <v>529</v>
      </c>
      <c r="BB4" s="60">
        <f>(B4+D4+H4+J4+L4+N4+P4+R4+T4+V4+X4+Z4+AB4+AD4+AF4+AH4+AJ4+AL4+AN4+AP4+AR4+AT4+AV4+AX4+AZ4)</f>
        <v>7</v>
      </c>
      <c r="BC4" s="45">
        <f>(BB4/26)</f>
        <v>0.26923076923076922</v>
      </c>
    </row>
    <row r="5" spans="1:55" x14ac:dyDescent="0.25">
      <c r="A5" s="44" t="s">
        <v>49</v>
      </c>
      <c r="B5" s="60">
        <v>1</v>
      </c>
      <c r="C5" s="60" t="s">
        <v>534</v>
      </c>
      <c r="D5" s="60">
        <v>0</v>
      </c>
      <c r="E5" s="60" t="s">
        <v>529</v>
      </c>
      <c r="F5" s="60">
        <v>0</v>
      </c>
      <c r="G5" s="60" t="s">
        <v>529</v>
      </c>
      <c r="H5" s="60">
        <v>0</v>
      </c>
      <c r="I5" s="60" t="s">
        <v>529</v>
      </c>
      <c r="J5" s="60">
        <v>1</v>
      </c>
      <c r="K5" s="60" t="s">
        <v>535</v>
      </c>
      <c r="L5" s="60">
        <v>0.5</v>
      </c>
      <c r="M5" s="60" t="s">
        <v>536</v>
      </c>
      <c r="N5" s="60">
        <v>0.5</v>
      </c>
      <c r="O5" s="60" t="s">
        <v>537</v>
      </c>
      <c r="P5" s="60">
        <v>1</v>
      </c>
      <c r="Q5" s="60" t="s">
        <v>538</v>
      </c>
      <c r="R5" s="60">
        <v>1</v>
      </c>
      <c r="S5" s="60" t="s">
        <v>538</v>
      </c>
      <c r="T5" s="60">
        <v>1</v>
      </c>
      <c r="U5" s="60" t="s">
        <v>538</v>
      </c>
      <c r="V5" s="60">
        <v>0</v>
      </c>
      <c r="W5" s="60" t="s">
        <v>529</v>
      </c>
      <c r="X5" s="60">
        <v>1</v>
      </c>
      <c r="Y5" s="60" t="s">
        <v>539</v>
      </c>
      <c r="Z5" s="60">
        <v>1</v>
      </c>
      <c r="AA5" s="60" t="s">
        <v>535</v>
      </c>
      <c r="AB5" s="60">
        <v>1</v>
      </c>
      <c r="AC5" s="60" t="s">
        <v>540</v>
      </c>
      <c r="AD5" s="60">
        <v>1</v>
      </c>
      <c r="AE5" s="60" t="s">
        <v>541</v>
      </c>
      <c r="AF5" s="60">
        <v>0</v>
      </c>
      <c r="AG5" s="60" t="s">
        <v>542</v>
      </c>
      <c r="AH5" s="60">
        <v>1</v>
      </c>
      <c r="AI5" s="60" t="s">
        <v>543</v>
      </c>
      <c r="AJ5" s="60">
        <v>1</v>
      </c>
      <c r="AK5" s="60" t="s">
        <v>543</v>
      </c>
      <c r="AL5" s="60">
        <v>1</v>
      </c>
      <c r="AM5" s="60" t="s">
        <v>543</v>
      </c>
      <c r="AN5" s="60">
        <v>0</v>
      </c>
      <c r="AO5" s="60" t="s">
        <v>544</v>
      </c>
      <c r="AP5" s="60">
        <v>1</v>
      </c>
      <c r="AQ5" s="60" t="s">
        <v>545</v>
      </c>
      <c r="AR5" s="60">
        <v>1</v>
      </c>
      <c r="AS5" s="60" t="s">
        <v>535</v>
      </c>
      <c r="AT5" s="60">
        <v>0</v>
      </c>
      <c r="AU5" s="60" t="s">
        <v>529</v>
      </c>
      <c r="AV5" s="60">
        <v>1</v>
      </c>
      <c r="AW5" s="60" t="s">
        <v>543</v>
      </c>
      <c r="AX5" s="60">
        <v>1</v>
      </c>
      <c r="AY5" s="60" t="s">
        <v>543</v>
      </c>
      <c r="AZ5" s="60">
        <v>0</v>
      </c>
      <c r="BA5" s="60" t="s">
        <v>543</v>
      </c>
      <c r="BB5" s="60">
        <f t="shared" ref="BB5:BB35" si="0">(B5+D5+H5+J5+L5+N5+P5+R5+T5+V5+X5+Z5+AB5+AD5+AF5+AH5+AJ5+AL5+AN5+AP5+AR5+AT5+AV5+AX5+AZ5)</f>
        <v>17</v>
      </c>
      <c r="BC5" s="45">
        <f t="shared" ref="BC5:BC35" si="1">(BB5/26)</f>
        <v>0.65384615384615385</v>
      </c>
    </row>
    <row r="6" spans="1:55" x14ac:dyDescent="0.25">
      <c r="A6" s="44" t="s">
        <v>59</v>
      </c>
      <c r="B6" s="60">
        <v>0</v>
      </c>
      <c r="C6" s="60" t="s">
        <v>546</v>
      </c>
      <c r="D6" s="60">
        <v>1</v>
      </c>
      <c r="E6" s="60" t="s">
        <v>547</v>
      </c>
      <c r="F6" s="60">
        <v>0</v>
      </c>
      <c r="G6" s="60" t="s">
        <v>529</v>
      </c>
      <c r="H6" s="60">
        <v>0</v>
      </c>
      <c r="I6" s="60" t="s">
        <v>529</v>
      </c>
      <c r="J6" s="60">
        <v>0</v>
      </c>
      <c r="K6" s="60" t="s">
        <v>529</v>
      </c>
      <c r="L6" s="60">
        <v>0</v>
      </c>
      <c r="M6" s="60" t="s">
        <v>548</v>
      </c>
      <c r="N6" s="60">
        <v>0</v>
      </c>
      <c r="O6" s="60" t="s">
        <v>548</v>
      </c>
      <c r="P6" s="60">
        <v>0</v>
      </c>
      <c r="Q6" s="60" t="s">
        <v>529</v>
      </c>
      <c r="R6" s="60">
        <v>0</v>
      </c>
      <c r="S6" s="60" t="s">
        <v>529</v>
      </c>
      <c r="T6" s="60">
        <v>0</v>
      </c>
      <c r="U6" s="60" t="s">
        <v>529</v>
      </c>
      <c r="V6" s="60">
        <v>0</v>
      </c>
      <c r="W6" s="60" t="s">
        <v>529</v>
      </c>
      <c r="X6" s="60">
        <v>0</v>
      </c>
      <c r="Y6" s="60" t="s">
        <v>529</v>
      </c>
      <c r="Z6" s="60">
        <v>0</v>
      </c>
      <c r="AA6" s="60" t="s">
        <v>549</v>
      </c>
      <c r="AB6" s="60">
        <v>0</v>
      </c>
      <c r="AC6" s="60" t="s">
        <v>550</v>
      </c>
      <c r="AD6" s="60">
        <v>0</v>
      </c>
      <c r="AE6" s="60" t="s">
        <v>550</v>
      </c>
      <c r="AF6" s="60">
        <v>0</v>
      </c>
      <c r="AG6" s="60" t="s">
        <v>550</v>
      </c>
      <c r="AH6" s="60">
        <v>0</v>
      </c>
      <c r="AI6" s="60" t="s">
        <v>529</v>
      </c>
      <c r="AJ6" s="60">
        <v>0</v>
      </c>
      <c r="AK6" s="60" t="s">
        <v>529</v>
      </c>
      <c r="AL6" s="60">
        <v>0</v>
      </c>
      <c r="AM6" s="60" t="s">
        <v>529</v>
      </c>
      <c r="AN6" s="60">
        <v>0</v>
      </c>
      <c r="AO6" s="60" t="s">
        <v>529</v>
      </c>
      <c r="AP6" s="60">
        <v>0</v>
      </c>
      <c r="AQ6" s="60" t="s">
        <v>529</v>
      </c>
      <c r="AR6" s="60">
        <v>0</v>
      </c>
      <c r="AS6" s="60" t="s">
        <v>529</v>
      </c>
      <c r="AT6" s="60">
        <v>0</v>
      </c>
      <c r="AU6" s="60" t="s">
        <v>529</v>
      </c>
      <c r="AV6" s="60">
        <v>0</v>
      </c>
      <c r="AW6" s="60" t="s">
        <v>529</v>
      </c>
      <c r="AX6" s="60">
        <v>0</v>
      </c>
      <c r="AY6" s="60" t="s">
        <v>529</v>
      </c>
      <c r="AZ6" s="60">
        <v>0</v>
      </c>
      <c r="BA6" s="60" t="s">
        <v>529</v>
      </c>
      <c r="BB6" s="60">
        <f t="shared" si="0"/>
        <v>1</v>
      </c>
      <c r="BC6" s="45">
        <f t="shared" si="1"/>
        <v>3.8461538461538464E-2</v>
      </c>
    </row>
    <row r="7" spans="1:55" x14ac:dyDescent="0.25">
      <c r="A7" s="44" t="s">
        <v>71</v>
      </c>
      <c r="B7" s="60">
        <v>0</v>
      </c>
      <c r="C7" s="60" t="s">
        <v>551</v>
      </c>
      <c r="D7" s="60">
        <v>0</v>
      </c>
      <c r="E7" s="60" t="s">
        <v>552</v>
      </c>
      <c r="F7" s="60">
        <v>0</v>
      </c>
      <c r="G7" s="60" t="s">
        <v>529</v>
      </c>
      <c r="H7" s="60">
        <v>0</v>
      </c>
      <c r="I7" s="60" t="s">
        <v>529</v>
      </c>
      <c r="J7" s="60">
        <v>1</v>
      </c>
      <c r="K7" s="60" t="s">
        <v>553</v>
      </c>
      <c r="L7" s="60">
        <v>0.5</v>
      </c>
      <c r="M7" s="60" t="s">
        <v>554</v>
      </c>
      <c r="N7" s="60">
        <v>0</v>
      </c>
      <c r="O7" s="60" t="s">
        <v>529</v>
      </c>
      <c r="P7" s="60">
        <v>0</v>
      </c>
      <c r="Q7" s="60" t="s">
        <v>529</v>
      </c>
      <c r="R7" s="60">
        <v>0</v>
      </c>
      <c r="S7" s="60" t="s">
        <v>529</v>
      </c>
      <c r="T7" s="60">
        <v>0</v>
      </c>
      <c r="U7" s="60" t="s">
        <v>529</v>
      </c>
      <c r="V7" s="60">
        <v>0</v>
      </c>
      <c r="W7" s="60" t="s">
        <v>529</v>
      </c>
      <c r="X7" s="60">
        <v>0</v>
      </c>
      <c r="Y7" s="60" t="s">
        <v>529</v>
      </c>
      <c r="Z7" s="60">
        <v>1</v>
      </c>
      <c r="AA7" s="60" t="s">
        <v>555</v>
      </c>
      <c r="AB7" s="60">
        <v>1</v>
      </c>
      <c r="AC7" s="60" t="s">
        <v>556</v>
      </c>
      <c r="AD7" s="60">
        <v>0</v>
      </c>
      <c r="AE7" s="60" t="s">
        <v>557</v>
      </c>
      <c r="AF7" s="60">
        <v>1</v>
      </c>
      <c r="AG7" s="60" t="s">
        <v>558</v>
      </c>
      <c r="AH7" s="60">
        <v>0</v>
      </c>
      <c r="AI7" s="60" t="s">
        <v>529</v>
      </c>
      <c r="AJ7" s="60">
        <v>0</v>
      </c>
      <c r="AK7" s="60" t="s">
        <v>529</v>
      </c>
      <c r="AL7" s="60">
        <v>0</v>
      </c>
      <c r="AM7" s="60" t="s">
        <v>529</v>
      </c>
      <c r="AN7" s="60">
        <v>0</v>
      </c>
      <c r="AO7" s="60" t="s">
        <v>529</v>
      </c>
      <c r="AP7" s="60">
        <v>0</v>
      </c>
      <c r="AQ7" s="60" t="s">
        <v>529</v>
      </c>
      <c r="AR7" s="60">
        <v>1</v>
      </c>
      <c r="AS7" s="60" t="s">
        <v>553</v>
      </c>
      <c r="AT7" s="60">
        <v>0</v>
      </c>
      <c r="AU7" s="60" t="s">
        <v>529</v>
      </c>
      <c r="AV7" s="60">
        <v>1</v>
      </c>
      <c r="AW7" s="60" t="s">
        <v>559</v>
      </c>
      <c r="AX7" s="60">
        <v>0</v>
      </c>
      <c r="AY7" s="60" t="s">
        <v>529</v>
      </c>
      <c r="AZ7" s="60">
        <v>0</v>
      </c>
      <c r="BA7" s="60" t="s">
        <v>529</v>
      </c>
      <c r="BB7" s="60">
        <f t="shared" si="0"/>
        <v>6.5</v>
      </c>
      <c r="BC7" s="45">
        <f t="shared" si="1"/>
        <v>0.25</v>
      </c>
    </row>
    <row r="8" spans="1:55" x14ac:dyDescent="0.25">
      <c r="A8" s="44" t="s">
        <v>79</v>
      </c>
      <c r="B8" s="60">
        <v>1</v>
      </c>
      <c r="C8" s="60" t="s">
        <v>560</v>
      </c>
      <c r="D8" s="60">
        <v>0</v>
      </c>
      <c r="E8" s="60" t="s">
        <v>529</v>
      </c>
      <c r="F8" s="60">
        <v>0</v>
      </c>
      <c r="G8" s="60" t="s">
        <v>529</v>
      </c>
      <c r="H8" s="60">
        <v>0</v>
      </c>
      <c r="I8" s="60" t="s">
        <v>529</v>
      </c>
      <c r="J8" s="60">
        <v>1</v>
      </c>
      <c r="K8" s="60" t="s">
        <v>561</v>
      </c>
      <c r="L8" s="60">
        <v>0</v>
      </c>
      <c r="M8" s="60" t="s">
        <v>562</v>
      </c>
      <c r="N8" s="60">
        <v>0</v>
      </c>
      <c r="O8" s="60" t="s">
        <v>562</v>
      </c>
      <c r="P8" s="60">
        <v>0</v>
      </c>
      <c r="Q8" s="60" t="s">
        <v>529</v>
      </c>
      <c r="R8" s="60">
        <v>0</v>
      </c>
      <c r="S8" s="60" t="s">
        <v>529</v>
      </c>
      <c r="T8" s="60">
        <v>0</v>
      </c>
      <c r="U8" s="60" t="s">
        <v>529</v>
      </c>
      <c r="V8" s="60">
        <v>0</v>
      </c>
      <c r="W8" s="60" t="s">
        <v>529</v>
      </c>
      <c r="X8" s="60">
        <v>1</v>
      </c>
      <c r="Y8" s="60" t="s">
        <v>563</v>
      </c>
      <c r="Z8" s="60">
        <v>1</v>
      </c>
      <c r="AA8" s="60" t="s">
        <v>564</v>
      </c>
      <c r="AB8" s="60">
        <v>0</v>
      </c>
      <c r="AC8" s="60" t="s">
        <v>565</v>
      </c>
      <c r="AD8" s="60">
        <v>0</v>
      </c>
      <c r="AE8" s="60" t="s">
        <v>566</v>
      </c>
      <c r="AF8" s="60">
        <v>0</v>
      </c>
      <c r="AG8" s="60" t="s">
        <v>567</v>
      </c>
      <c r="AH8" s="60">
        <v>0</v>
      </c>
      <c r="AI8" s="60" t="s">
        <v>529</v>
      </c>
      <c r="AJ8" s="60">
        <v>0</v>
      </c>
      <c r="AK8" s="60" t="s">
        <v>529</v>
      </c>
      <c r="AL8" s="60">
        <v>0</v>
      </c>
      <c r="AM8" s="60" t="s">
        <v>529</v>
      </c>
      <c r="AN8" s="60">
        <v>0</v>
      </c>
      <c r="AO8" s="60" t="s">
        <v>562</v>
      </c>
      <c r="AP8" s="60">
        <v>1</v>
      </c>
      <c r="AQ8" s="60" t="s">
        <v>568</v>
      </c>
      <c r="AR8" s="60">
        <v>1</v>
      </c>
      <c r="AS8" s="60" t="s">
        <v>569</v>
      </c>
      <c r="AT8" s="60">
        <v>0</v>
      </c>
      <c r="AU8" s="60" t="s">
        <v>529</v>
      </c>
      <c r="AV8" s="60">
        <v>1</v>
      </c>
      <c r="AW8" s="60" t="s">
        <v>570</v>
      </c>
      <c r="AX8" s="60">
        <v>1</v>
      </c>
      <c r="AY8" s="60" t="s">
        <v>570</v>
      </c>
      <c r="AZ8" s="60">
        <v>0</v>
      </c>
      <c r="BA8" s="60" t="s">
        <v>529</v>
      </c>
      <c r="BB8" s="60">
        <f t="shared" si="0"/>
        <v>8</v>
      </c>
      <c r="BC8" s="45">
        <f t="shared" si="1"/>
        <v>0.30769230769230771</v>
      </c>
    </row>
    <row r="9" spans="1:55" x14ac:dyDescent="0.25">
      <c r="A9" s="44" t="s">
        <v>91</v>
      </c>
      <c r="B9" s="60">
        <v>1</v>
      </c>
      <c r="C9" s="60" t="s">
        <v>571</v>
      </c>
      <c r="D9" s="60">
        <v>1</v>
      </c>
      <c r="E9" s="60" t="s">
        <v>571</v>
      </c>
      <c r="F9" s="60">
        <v>1</v>
      </c>
      <c r="G9" s="60" t="s">
        <v>571</v>
      </c>
      <c r="H9" s="60">
        <v>1</v>
      </c>
      <c r="I9" s="60" t="s">
        <v>572</v>
      </c>
      <c r="J9" s="60">
        <v>1</v>
      </c>
      <c r="K9" s="60" t="s">
        <v>573</v>
      </c>
      <c r="L9" s="60">
        <v>0</v>
      </c>
      <c r="M9" s="60" t="s">
        <v>574</v>
      </c>
      <c r="N9" s="60">
        <v>0</v>
      </c>
      <c r="O9" s="60" t="s">
        <v>574</v>
      </c>
      <c r="P9" s="60">
        <v>0</v>
      </c>
      <c r="Q9" s="60" t="s">
        <v>529</v>
      </c>
      <c r="R9" s="60">
        <v>0</v>
      </c>
      <c r="S9" s="60" t="s">
        <v>529</v>
      </c>
      <c r="T9" s="60">
        <v>0</v>
      </c>
      <c r="U9" s="60" t="s">
        <v>529</v>
      </c>
      <c r="V9" s="60">
        <v>0</v>
      </c>
      <c r="W9" s="60" t="s">
        <v>529</v>
      </c>
      <c r="X9" s="60">
        <v>1</v>
      </c>
      <c r="Y9" s="60" t="s">
        <v>575</v>
      </c>
      <c r="Z9" s="60">
        <v>1</v>
      </c>
      <c r="AA9" s="60" t="s">
        <v>576</v>
      </c>
      <c r="AB9" s="60">
        <v>0</v>
      </c>
      <c r="AC9" s="60" t="s">
        <v>577</v>
      </c>
      <c r="AD9" s="60">
        <v>0</v>
      </c>
      <c r="AE9" s="60" t="s">
        <v>578</v>
      </c>
      <c r="AF9" s="60">
        <v>0</v>
      </c>
      <c r="AG9" s="60" t="s">
        <v>529</v>
      </c>
      <c r="AH9" s="60">
        <v>1</v>
      </c>
      <c r="AI9" s="60" t="s">
        <v>579</v>
      </c>
      <c r="AJ9" s="60">
        <v>1</v>
      </c>
      <c r="AK9" s="60" t="s">
        <v>579</v>
      </c>
      <c r="AL9" s="60">
        <v>1</v>
      </c>
      <c r="AM9" s="60" t="s">
        <v>579</v>
      </c>
      <c r="AN9" s="60">
        <v>0</v>
      </c>
      <c r="AO9" s="60" t="s">
        <v>529</v>
      </c>
      <c r="AP9" s="60">
        <v>0</v>
      </c>
      <c r="AQ9" s="60" t="s">
        <v>529</v>
      </c>
      <c r="AR9" s="60">
        <v>1</v>
      </c>
      <c r="AS9" s="60" t="s">
        <v>580</v>
      </c>
      <c r="AT9" s="60">
        <v>0</v>
      </c>
      <c r="AU9" s="60" t="s">
        <v>581</v>
      </c>
      <c r="AV9" s="60">
        <v>1</v>
      </c>
      <c r="AW9" s="60" t="s">
        <v>582</v>
      </c>
      <c r="AX9" s="60">
        <v>1</v>
      </c>
      <c r="AY9" s="60" t="s">
        <v>583</v>
      </c>
      <c r="AZ9" s="60">
        <v>0</v>
      </c>
      <c r="BA9" s="60" t="s">
        <v>529</v>
      </c>
      <c r="BB9" s="60">
        <f t="shared" si="0"/>
        <v>12</v>
      </c>
      <c r="BC9" s="45">
        <f t="shared" si="1"/>
        <v>0.46153846153846156</v>
      </c>
    </row>
    <row r="10" spans="1:55" x14ac:dyDescent="0.25">
      <c r="A10" s="44" t="s">
        <v>101</v>
      </c>
      <c r="B10" s="60">
        <v>1</v>
      </c>
      <c r="C10" s="60" t="s">
        <v>584</v>
      </c>
      <c r="D10" s="60">
        <v>1</v>
      </c>
      <c r="E10" s="60" t="s">
        <v>584</v>
      </c>
      <c r="F10" s="60">
        <v>1</v>
      </c>
      <c r="G10" s="60" t="s">
        <v>584</v>
      </c>
      <c r="H10" s="60">
        <v>1</v>
      </c>
      <c r="I10" s="60" t="s">
        <v>585</v>
      </c>
      <c r="J10" s="60">
        <v>1</v>
      </c>
      <c r="K10" s="60" t="s">
        <v>586</v>
      </c>
      <c r="L10" s="60">
        <v>0</v>
      </c>
      <c r="M10" s="60" t="s">
        <v>587</v>
      </c>
      <c r="N10" s="60">
        <v>0</v>
      </c>
      <c r="O10" s="60" t="s">
        <v>562</v>
      </c>
      <c r="P10" s="60">
        <v>1</v>
      </c>
      <c r="Q10" s="60" t="s">
        <v>588</v>
      </c>
      <c r="R10" s="60">
        <v>1</v>
      </c>
      <c r="S10" s="60" t="s">
        <v>588</v>
      </c>
      <c r="T10" s="60">
        <v>1</v>
      </c>
      <c r="U10" s="60" t="s">
        <v>588</v>
      </c>
      <c r="V10" s="60">
        <v>0</v>
      </c>
      <c r="W10" s="60" t="s">
        <v>529</v>
      </c>
      <c r="X10" s="60">
        <v>1</v>
      </c>
      <c r="Y10" s="60" t="s">
        <v>589</v>
      </c>
      <c r="Z10" s="60">
        <v>0</v>
      </c>
      <c r="AA10" s="60" t="s">
        <v>590</v>
      </c>
      <c r="AB10" s="60">
        <v>1</v>
      </c>
      <c r="AC10" s="60" t="s">
        <v>591</v>
      </c>
      <c r="AD10" s="60">
        <v>1</v>
      </c>
      <c r="AE10" s="60" t="s">
        <v>592</v>
      </c>
      <c r="AF10" s="60">
        <v>1</v>
      </c>
      <c r="AG10" s="60" t="s">
        <v>593</v>
      </c>
      <c r="AH10" s="60">
        <v>1</v>
      </c>
      <c r="AI10" s="60" t="s">
        <v>594</v>
      </c>
      <c r="AJ10" s="60">
        <v>1</v>
      </c>
      <c r="AK10" s="60" t="s">
        <v>594</v>
      </c>
      <c r="AL10" s="60">
        <v>1</v>
      </c>
      <c r="AM10" s="60" t="s">
        <v>594</v>
      </c>
      <c r="AN10" s="60">
        <v>0</v>
      </c>
      <c r="AO10" s="60" t="s">
        <v>529</v>
      </c>
      <c r="AP10" s="60">
        <v>0</v>
      </c>
      <c r="AQ10" s="60" t="s">
        <v>529</v>
      </c>
      <c r="AR10" s="60">
        <v>1</v>
      </c>
      <c r="AS10" s="60" t="s">
        <v>592</v>
      </c>
      <c r="AT10" s="60">
        <v>0</v>
      </c>
      <c r="AU10" s="60" t="s">
        <v>595</v>
      </c>
      <c r="AV10" s="60">
        <v>1</v>
      </c>
      <c r="AW10" s="60" t="s">
        <v>596</v>
      </c>
      <c r="AX10" s="60">
        <v>1</v>
      </c>
      <c r="AY10" s="60" t="s">
        <v>596</v>
      </c>
      <c r="AZ10" s="60">
        <v>0</v>
      </c>
      <c r="BA10" s="60" t="s">
        <v>529</v>
      </c>
      <c r="BB10" s="60">
        <f t="shared" si="0"/>
        <v>17</v>
      </c>
      <c r="BC10" s="45">
        <f t="shared" si="1"/>
        <v>0.65384615384615385</v>
      </c>
    </row>
    <row r="11" spans="1:55" x14ac:dyDescent="0.25">
      <c r="A11" s="44" t="s">
        <v>111</v>
      </c>
      <c r="B11" s="60">
        <v>0</v>
      </c>
      <c r="C11" s="60" t="s">
        <v>597</v>
      </c>
      <c r="D11" s="60">
        <v>0</v>
      </c>
      <c r="E11" s="60" t="s">
        <v>597</v>
      </c>
      <c r="F11" s="60">
        <v>0</v>
      </c>
      <c r="G11" s="60" t="s">
        <v>529</v>
      </c>
      <c r="H11" s="60">
        <v>0</v>
      </c>
      <c r="I11" s="60" t="s">
        <v>598</v>
      </c>
      <c r="J11" s="60">
        <v>0</v>
      </c>
      <c r="K11" s="60" t="s">
        <v>529</v>
      </c>
      <c r="L11" s="60">
        <v>0</v>
      </c>
      <c r="M11" s="60" t="s">
        <v>599</v>
      </c>
      <c r="N11" s="60">
        <v>0</v>
      </c>
      <c r="O11" s="60" t="s">
        <v>529</v>
      </c>
      <c r="P11" s="60">
        <v>0</v>
      </c>
      <c r="Q11" s="60" t="s">
        <v>529</v>
      </c>
      <c r="R11" s="60">
        <v>0</v>
      </c>
      <c r="S11" s="60" t="s">
        <v>529</v>
      </c>
      <c r="T11" s="60">
        <v>0</v>
      </c>
      <c r="U11" s="60" t="s">
        <v>529</v>
      </c>
      <c r="V11" s="60">
        <v>0</v>
      </c>
      <c r="W11" s="60" t="s">
        <v>529</v>
      </c>
      <c r="X11" s="60">
        <v>0</v>
      </c>
      <c r="Y11" s="60" t="s">
        <v>529</v>
      </c>
      <c r="Z11" s="60">
        <v>0</v>
      </c>
      <c r="AA11" s="60" t="s">
        <v>600</v>
      </c>
      <c r="AB11" s="60">
        <v>0</v>
      </c>
      <c r="AC11" s="60" t="s">
        <v>601</v>
      </c>
      <c r="AD11" s="60">
        <v>0</v>
      </c>
      <c r="AE11" s="60" t="s">
        <v>601</v>
      </c>
      <c r="AF11" s="60">
        <v>0</v>
      </c>
      <c r="AG11" s="60" t="s">
        <v>529</v>
      </c>
      <c r="AH11" s="60">
        <v>0</v>
      </c>
      <c r="AI11" s="60" t="s">
        <v>602</v>
      </c>
      <c r="AJ11" s="60">
        <v>0</v>
      </c>
      <c r="AK11" s="60" t="s">
        <v>602</v>
      </c>
      <c r="AL11" s="60">
        <v>0</v>
      </c>
      <c r="AM11" s="60" t="s">
        <v>602</v>
      </c>
      <c r="AN11" s="60">
        <v>0</v>
      </c>
      <c r="AO11" s="60" t="s">
        <v>529</v>
      </c>
      <c r="AP11" s="60">
        <v>0</v>
      </c>
      <c r="AQ11" s="60" t="s">
        <v>529</v>
      </c>
      <c r="AR11" s="60">
        <v>0</v>
      </c>
      <c r="AS11" s="60" t="s">
        <v>529</v>
      </c>
      <c r="AT11" s="60">
        <v>0</v>
      </c>
      <c r="AU11" s="60" t="s">
        <v>529</v>
      </c>
      <c r="AV11" s="60">
        <v>0</v>
      </c>
      <c r="AW11" s="60" t="s">
        <v>529</v>
      </c>
      <c r="AX11" s="60">
        <v>0</v>
      </c>
      <c r="AY11" s="60" t="s">
        <v>529</v>
      </c>
      <c r="AZ11" s="60">
        <v>0</v>
      </c>
      <c r="BA11" s="60" t="s">
        <v>529</v>
      </c>
      <c r="BB11" s="60">
        <f t="shared" si="0"/>
        <v>0</v>
      </c>
      <c r="BC11" s="45">
        <f t="shared" si="1"/>
        <v>0</v>
      </c>
    </row>
    <row r="12" spans="1:55" x14ac:dyDescent="0.25">
      <c r="A12" s="44" t="s">
        <v>121</v>
      </c>
      <c r="B12" s="60">
        <v>1</v>
      </c>
      <c r="C12" s="60" t="s">
        <v>603</v>
      </c>
      <c r="D12" s="60">
        <v>0</v>
      </c>
      <c r="E12" s="60" t="s">
        <v>529</v>
      </c>
      <c r="F12" s="60">
        <v>0</v>
      </c>
      <c r="G12" s="60" t="s">
        <v>529</v>
      </c>
      <c r="H12" s="60">
        <v>1</v>
      </c>
      <c r="I12" s="60" t="s">
        <v>603</v>
      </c>
      <c r="J12" s="60">
        <v>1</v>
      </c>
      <c r="K12" s="60" t="s">
        <v>603</v>
      </c>
      <c r="L12" s="60">
        <v>0</v>
      </c>
      <c r="M12" s="60" t="s">
        <v>604</v>
      </c>
      <c r="N12" s="60">
        <v>0.5</v>
      </c>
      <c r="O12" s="60" t="s">
        <v>605</v>
      </c>
      <c r="P12" s="60">
        <v>1</v>
      </c>
      <c r="Q12" s="60" t="s">
        <v>603</v>
      </c>
      <c r="R12" s="60">
        <v>1</v>
      </c>
      <c r="S12" s="60" t="s">
        <v>603</v>
      </c>
      <c r="T12" s="60">
        <v>1</v>
      </c>
      <c r="U12" s="60" t="s">
        <v>603</v>
      </c>
      <c r="V12" s="60">
        <v>0</v>
      </c>
      <c r="W12" s="60" t="s">
        <v>529</v>
      </c>
      <c r="X12" s="60">
        <v>0</v>
      </c>
      <c r="Y12" s="60" t="s">
        <v>529</v>
      </c>
      <c r="Z12" s="60">
        <v>1</v>
      </c>
      <c r="AA12" s="60" t="s">
        <v>603</v>
      </c>
      <c r="AB12" s="60">
        <v>0</v>
      </c>
      <c r="AC12" s="60" t="s">
        <v>606</v>
      </c>
      <c r="AD12" s="60">
        <v>0</v>
      </c>
      <c r="AE12" s="60" t="s">
        <v>607</v>
      </c>
      <c r="AF12" s="60">
        <v>0</v>
      </c>
      <c r="AG12" s="60" t="s">
        <v>608</v>
      </c>
      <c r="AH12" s="60">
        <v>0</v>
      </c>
      <c r="AI12" s="60" t="s">
        <v>529</v>
      </c>
      <c r="AJ12" s="60">
        <v>0</v>
      </c>
      <c r="AK12" s="60" t="s">
        <v>529</v>
      </c>
      <c r="AL12" s="60">
        <v>1</v>
      </c>
      <c r="AM12" s="60" t="s">
        <v>609</v>
      </c>
      <c r="AN12" s="60">
        <v>0</v>
      </c>
      <c r="AO12" s="60" t="s">
        <v>529</v>
      </c>
      <c r="AP12" s="60">
        <v>0</v>
      </c>
      <c r="AQ12" s="60" t="s">
        <v>529</v>
      </c>
      <c r="AR12" s="60">
        <v>1</v>
      </c>
      <c r="AS12" s="60" t="s">
        <v>603</v>
      </c>
      <c r="AT12" s="60">
        <v>0</v>
      </c>
      <c r="AU12" s="60" t="s">
        <v>529</v>
      </c>
      <c r="AV12" s="60">
        <v>1</v>
      </c>
      <c r="AW12" s="60" t="s">
        <v>603</v>
      </c>
      <c r="AX12" s="60">
        <v>1</v>
      </c>
      <c r="AY12" s="60" t="s">
        <v>603</v>
      </c>
      <c r="AZ12" s="60">
        <v>0</v>
      </c>
      <c r="BA12" s="60" t="s">
        <v>529</v>
      </c>
      <c r="BB12" s="60">
        <f t="shared" si="0"/>
        <v>11.5</v>
      </c>
      <c r="BC12" s="45">
        <f t="shared" si="1"/>
        <v>0.44230769230769229</v>
      </c>
    </row>
    <row r="13" spans="1:55" x14ac:dyDescent="0.25">
      <c r="A13" s="44" t="s">
        <v>131</v>
      </c>
      <c r="B13" s="60">
        <v>0</v>
      </c>
      <c r="C13" s="60" t="s">
        <v>610</v>
      </c>
      <c r="D13" s="60">
        <v>0</v>
      </c>
      <c r="E13" s="60" t="s">
        <v>611</v>
      </c>
      <c r="F13" s="60">
        <v>0</v>
      </c>
      <c r="G13" s="60" t="s">
        <v>529</v>
      </c>
      <c r="H13" s="60">
        <v>0</v>
      </c>
      <c r="I13" s="60" t="s">
        <v>529</v>
      </c>
      <c r="J13" s="60">
        <v>1</v>
      </c>
      <c r="K13" s="60" t="s">
        <v>612</v>
      </c>
      <c r="L13" s="60">
        <v>0</v>
      </c>
      <c r="M13" s="60" t="s">
        <v>529</v>
      </c>
      <c r="N13" s="60">
        <v>0</v>
      </c>
      <c r="O13" s="60" t="s">
        <v>529</v>
      </c>
      <c r="P13" s="60">
        <v>0</v>
      </c>
      <c r="Q13" s="60" t="s">
        <v>529</v>
      </c>
      <c r="R13" s="60">
        <v>0</v>
      </c>
      <c r="S13" s="60" t="s">
        <v>529</v>
      </c>
      <c r="T13" s="60">
        <v>0</v>
      </c>
      <c r="U13" s="60" t="s">
        <v>529</v>
      </c>
      <c r="V13" s="60">
        <v>0</v>
      </c>
      <c r="W13" s="60" t="s">
        <v>529</v>
      </c>
      <c r="X13" s="60">
        <v>0</v>
      </c>
      <c r="Y13" s="60" t="s">
        <v>529</v>
      </c>
      <c r="Z13" s="60">
        <v>1</v>
      </c>
      <c r="AA13" s="60" t="s">
        <v>613</v>
      </c>
      <c r="AB13" s="60">
        <v>0</v>
      </c>
      <c r="AC13" s="60" t="s">
        <v>529</v>
      </c>
      <c r="AD13" s="60">
        <v>0</v>
      </c>
      <c r="AE13" s="60" t="s">
        <v>529</v>
      </c>
      <c r="AF13" s="60">
        <v>0</v>
      </c>
      <c r="AG13" s="60" t="s">
        <v>529</v>
      </c>
      <c r="AH13" s="60">
        <v>1</v>
      </c>
      <c r="AI13" s="60" t="s">
        <v>614</v>
      </c>
      <c r="AJ13" s="60">
        <v>0</v>
      </c>
      <c r="AK13" s="60" t="s">
        <v>529</v>
      </c>
      <c r="AL13" s="60">
        <v>0</v>
      </c>
      <c r="AM13" s="60" t="s">
        <v>529</v>
      </c>
      <c r="AN13" s="60">
        <v>0</v>
      </c>
      <c r="AO13" s="60" t="s">
        <v>529</v>
      </c>
      <c r="AP13" s="60">
        <v>0</v>
      </c>
      <c r="AQ13" s="60" t="s">
        <v>529</v>
      </c>
      <c r="AR13" s="60">
        <v>0</v>
      </c>
      <c r="AS13" s="60" t="s">
        <v>529</v>
      </c>
      <c r="AT13" s="60">
        <v>0</v>
      </c>
      <c r="AU13" s="60" t="s">
        <v>529</v>
      </c>
      <c r="AV13" s="60">
        <v>0</v>
      </c>
      <c r="AW13" s="60" t="s">
        <v>529</v>
      </c>
      <c r="AX13" s="60">
        <v>0</v>
      </c>
      <c r="AY13" s="60" t="s">
        <v>529</v>
      </c>
      <c r="AZ13" s="60">
        <v>0</v>
      </c>
      <c r="BA13" s="60" t="s">
        <v>529</v>
      </c>
      <c r="BB13" s="60">
        <f t="shared" si="0"/>
        <v>3</v>
      </c>
      <c r="BC13" s="45">
        <f t="shared" si="1"/>
        <v>0.11538461538461539</v>
      </c>
    </row>
    <row r="14" spans="1:55" x14ac:dyDescent="0.25">
      <c r="A14" s="44" t="s">
        <v>139</v>
      </c>
      <c r="B14" s="60">
        <v>1</v>
      </c>
      <c r="C14" s="60" t="s">
        <v>615</v>
      </c>
      <c r="D14" s="60">
        <v>1</v>
      </c>
      <c r="E14" s="60" t="s">
        <v>615</v>
      </c>
      <c r="F14" s="60">
        <v>1</v>
      </c>
      <c r="G14" s="60" t="s">
        <v>615</v>
      </c>
      <c r="H14" s="60">
        <v>1</v>
      </c>
      <c r="I14" s="60" t="s">
        <v>616</v>
      </c>
      <c r="J14" s="60">
        <v>1</v>
      </c>
      <c r="K14" s="60" t="s">
        <v>616</v>
      </c>
      <c r="L14" s="60">
        <v>0.5</v>
      </c>
      <c r="M14" s="60" t="s">
        <v>617</v>
      </c>
      <c r="N14" s="60">
        <v>0</v>
      </c>
      <c r="O14" s="60" t="s">
        <v>529</v>
      </c>
      <c r="P14" s="60">
        <v>0</v>
      </c>
      <c r="Q14" s="60" t="s">
        <v>529</v>
      </c>
      <c r="R14" s="60">
        <v>0</v>
      </c>
      <c r="S14" s="60" t="s">
        <v>529</v>
      </c>
      <c r="T14" s="60">
        <v>0</v>
      </c>
      <c r="U14" s="60" t="s">
        <v>529</v>
      </c>
      <c r="V14" s="60">
        <v>0</v>
      </c>
      <c r="W14" s="60" t="s">
        <v>529</v>
      </c>
      <c r="X14" s="60">
        <v>1</v>
      </c>
      <c r="Y14" s="60" t="s">
        <v>616</v>
      </c>
      <c r="Z14" s="60">
        <v>1</v>
      </c>
      <c r="AA14" s="60" t="s">
        <v>618</v>
      </c>
      <c r="AB14" s="60">
        <v>1</v>
      </c>
      <c r="AC14" s="60" t="s">
        <v>619</v>
      </c>
      <c r="AD14" s="60">
        <v>1</v>
      </c>
      <c r="AE14" s="60" t="s">
        <v>619</v>
      </c>
      <c r="AF14" s="60">
        <v>1</v>
      </c>
      <c r="AG14" s="60" t="s">
        <v>619</v>
      </c>
      <c r="AH14" s="60">
        <v>0</v>
      </c>
      <c r="AI14" s="60" t="s">
        <v>529</v>
      </c>
      <c r="AJ14" s="60">
        <v>0</v>
      </c>
      <c r="AK14" s="60" t="s">
        <v>529</v>
      </c>
      <c r="AL14" s="60">
        <v>1</v>
      </c>
      <c r="AM14" s="60" t="s">
        <v>620</v>
      </c>
      <c r="AN14" s="60">
        <v>0</v>
      </c>
      <c r="AO14" s="60" t="s">
        <v>529</v>
      </c>
      <c r="AP14" s="60">
        <v>1</v>
      </c>
      <c r="AQ14" s="60" t="s">
        <v>621</v>
      </c>
      <c r="AR14" s="60">
        <v>1</v>
      </c>
      <c r="AS14" s="60" t="s">
        <v>622</v>
      </c>
      <c r="AT14" s="60">
        <v>0</v>
      </c>
      <c r="AU14" s="60" t="s">
        <v>529</v>
      </c>
      <c r="AV14" s="60">
        <v>1</v>
      </c>
      <c r="AW14" s="60" t="s">
        <v>623</v>
      </c>
      <c r="AX14" s="60">
        <v>1</v>
      </c>
      <c r="AY14" s="60" t="s">
        <v>624</v>
      </c>
      <c r="AZ14" s="60">
        <v>1</v>
      </c>
      <c r="BA14" s="60" t="s">
        <v>625</v>
      </c>
      <c r="BB14" s="60">
        <f t="shared" si="0"/>
        <v>15.5</v>
      </c>
      <c r="BC14" s="45">
        <f t="shared" si="1"/>
        <v>0.59615384615384615</v>
      </c>
    </row>
    <row r="15" spans="1:55" x14ac:dyDescent="0.25">
      <c r="A15" s="44" t="s">
        <v>148</v>
      </c>
      <c r="B15" s="60">
        <v>0</v>
      </c>
      <c r="C15" s="60" t="s">
        <v>626</v>
      </c>
      <c r="D15" s="60">
        <v>0</v>
      </c>
      <c r="E15" s="60" t="s">
        <v>529</v>
      </c>
      <c r="F15" s="60">
        <v>0</v>
      </c>
      <c r="G15" s="60" t="s">
        <v>529</v>
      </c>
      <c r="H15" s="60">
        <v>0</v>
      </c>
      <c r="I15" s="60" t="s">
        <v>529</v>
      </c>
      <c r="J15" s="60">
        <v>0</v>
      </c>
      <c r="K15" s="60" t="s">
        <v>627</v>
      </c>
      <c r="L15" s="60">
        <v>0</v>
      </c>
      <c r="M15" s="60" t="s">
        <v>529</v>
      </c>
      <c r="N15" s="60">
        <v>0</v>
      </c>
      <c r="O15" s="60" t="s">
        <v>529</v>
      </c>
      <c r="P15" s="60">
        <v>0</v>
      </c>
      <c r="Q15" s="60" t="s">
        <v>529</v>
      </c>
      <c r="R15" s="60">
        <v>0</v>
      </c>
      <c r="S15" s="60" t="s">
        <v>529</v>
      </c>
      <c r="T15" s="60">
        <v>0</v>
      </c>
      <c r="U15" s="60" t="s">
        <v>529</v>
      </c>
      <c r="V15" s="60">
        <v>0</v>
      </c>
      <c r="W15" s="60" t="s">
        <v>529</v>
      </c>
      <c r="X15" s="60">
        <v>0</v>
      </c>
      <c r="Y15" s="60" t="s">
        <v>529</v>
      </c>
      <c r="Z15" s="60">
        <v>0</v>
      </c>
      <c r="AA15" s="60" t="s">
        <v>628</v>
      </c>
      <c r="AB15" s="60">
        <v>0</v>
      </c>
      <c r="AC15" s="60" t="s">
        <v>529</v>
      </c>
      <c r="AD15" s="60">
        <v>0</v>
      </c>
      <c r="AE15" s="60" t="s">
        <v>529</v>
      </c>
      <c r="AF15" s="60">
        <v>0</v>
      </c>
      <c r="AG15" s="60" t="s">
        <v>529</v>
      </c>
      <c r="AH15" s="60">
        <v>0</v>
      </c>
      <c r="AI15" s="60" t="s">
        <v>629</v>
      </c>
      <c r="AJ15" s="60">
        <v>0</v>
      </c>
      <c r="AK15" s="60" t="s">
        <v>629</v>
      </c>
      <c r="AL15" s="60">
        <v>0</v>
      </c>
      <c r="AM15" s="60" t="s">
        <v>629</v>
      </c>
      <c r="AN15" s="60">
        <v>0</v>
      </c>
      <c r="AO15" s="60" t="s">
        <v>529</v>
      </c>
      <c r="AP15" s="60">
        <v>0</v>
      </c>
      <c r="AQ15" s="60" t="s">
        <v>529</v>
      </c>
      <c r="AR15" s="60">
        <v>0</v>
      </c>
      <c r="AS15" s="60" t="s">
        <v>630</v>
      </c>
      <c r="AT15" s="60">
        <v>0</v>
      </c>
      <c r="AU15" s="60" t="s">
        <v>529</v>
      </c>
      <c r="AV15" s="60">
        <v>0</v>
      </c>
      <c r="AW15" s="60" t="s">
        <v>529</v>
      </c>
      <c r="AX15" s="60">
        <v>0</v>
      </c>
      <c r="AY15" s="60" t="s">
        <v>529</v>
      </c>
      <c r="AZ15" s="60">
        <v>0</v>
      </c>
      <c r="BA15" s="60" t="s">
        <v>529</v>
      </c>
      <c r="BB15" s="60">
        <f t="shared" si="0"/>
        <v>0</v>
      </c>
      <c r="BC15" s="45">
        <f t="shared" si="1"/>
        <v>0</v>
      </c>
    </row>
    <row r="16" spans="1:55" x14ac:dyDescent="0.25">
      <c r="A16" s="44" t="s">
        <v>157</v>
      </c>
      <c r="B16" s="60">
        <v>1</v>
      </c>
      <c r="C16" s="60" t="s">
        <v>631</v>
      </c>
      <c r="D16" s="60">
        <v>0</v>
      </c>
      <c r="E16" s="60" t="s">
        <v>529</v>
      </c>
      <c r="F16" s="60">
        <v>0</v>
      </c>
      <c r="G16" s="60" t="s">
        <v>529</v>
      </c>
      <c r="H16" s="60">
        <v>0</v>
      </c>
      <c r="I16" s="60" t="s">
        <v>529</v>
      </c>
      <c r="J16" s="60">
        <v>0</v>
      </c>
      <c r="K16" s="60" t="s">
        <v>529</v>
      </c>
      <c r="L16" s="60">
        <v>0</v>
      </c>
      <c r="M16" s="60" t="s">
        <v>529</v>
      </c>
      <c r="N16" s="60">
        <v>0</v>
      </c>
      <c r="O16" s="60" t="s">
        <v>529</v>
      </c>
      <c r="P16" s="60">
        <v>0</v>
      </c>
      <c r="Q16" s="60" t="s">
        <v>529</v>
      </c>
      <c r="R16" s="60">
        <v>0</v>
      </c>
      <c r="S16" s="60" t="s">
        <v>529</v>
      </c>
      <c r="T16" s="60">
        <v>0</v>
      </c>
      <c r="U16" s="60" t="s">
        <v>529</v>
      </c>
      <c r="V16" s="60">
        <v>0</v>
      </c>
      <c r="W16" s="60" t="s">
        <v>529</v>
      </c>
      <c r="X16" s="60">
        <v>0</v>
      </c>
      <c r="Y16" s="60" t="s">
        <v>529</v>
      </c>
      <c r="Z16" s="60">
        <v>1</v>
      </c>
      <c r="AA16" s="60" t="s">
        <v>632</v>
      </c>
      <c r="AB16" s="60">
        <v>0</v>
      </c>
      <c r="AC16" s="60" t="s">
        <v>633</v>
      </c>
      <c r="AD16" s="60">
        <v>0</v>
      </c>
      <c r="AE16" s="60" t="s">
        <v>633</v>
      </c>
      <c r="AF16" s="60">
        <v>0</v>
      </c>
      <c r="AG16" s="60" t="s">
        <v>633</v>
      </c>
      <c r="AH16" s="60">
        <v>1</v>
      </c>
      <c r="AI16" s="60" t="s">
        <v>634</v>
      </c>
      <c r="AJ16" s="60">
        <v>0</v>
      </c>
      <c r="AK16" s="60" t="s">
        <v>529</v>
      </c>
      <c r="AL16" s="60">
        <v>0</v>
      </c>
      <c r="AM16" s="60" t="s">
        <v>529</v>
      </c>
      <c r="AN16" s="60">
        <v>1</v>
      </c>
      <c r="AO16" s="60" t="s">
        <v>635</v>
      </c>
      <c r="AP16" s="60">
        <v>0</v>
      </c>
      <c r="AQ16" s="60" t="s">
        <v>529</v>
      </c>
      <c r="AR16" s="60">
        <v>0</v>
      </c>
      <c r="AS16" s="60" t="s">
        <v>529</v>
      </c>
      <c r="AT16" s="60">
        <v>0</v>
      </c>
      <c r="AU16" s="60" t="s">
        <v>529</v>
      </c>
      <c r="AV16" s="60">
        <v>0</v>
      </c>
      <c r="AW16" s="60" t="s">
        <v>529</v>
      </c>
      <c r="AX16" s="60">
        <v>0</v>
      </c>
      <c r="AY16" s="60" t="s">
        <v>529</v>
      </c>
      <c r="AZ16" s="60">
        <v>0</v>
      </c>
      <c r="BA16" s="60" t="s">
        <v>529</v>
      </c>
      <c r="BB16" s="60">
        <f t="shared" si="0"/>
        <v>4</v>
      </c>
      <c r="BC16" s="45">
        <f t="shared" si="1"/>
        <v>0.15384615384615385</v>
      </c>
    </row>
    <row r="17" spans="1:55" x14ac:dyDescent="0.25">
      <c r="A17" s="44" t="s">
        <v>165</v>
      </c>
      <c r="B17" s="60">
        <v>1</v>
      </c>
      <c r="C17" s="60" t="s">
        <v>636</v>
      </c>
      <c r="D17" s="60">
        <v>1</v>
      </c>
      <c r="E17" s="60" t="s">
        <v>637</v>
      </c>
      <c r="F17" s="60">
        <v>1</v>
      </c>
      <c r="G17" s="60" t="s">
        <v>636</v>
      </c>
      <c r="H17" s="60">
        <v>0</v>
      </c>
      <c r="I17" s="60" t="s">
        <v>529</v>
      </c>
      <c r="J17" s="60">
        <v>1</v>
      </c>
      <c r="K17" s="60" t="s">
        <v>638</v>
      </c>
      <c r="L17" s="60">
        <v>0.5</v>
      </c>
      <c r="M17" s="60" t="s">
        <v>639</v>
      </c>
      <c r="N17" s="60">
        <v>0.5</v>
      </c>
      <c r="O17" s="60" t="s">
        <v>639</v>
      </c>
      <c r="P17" s="60">
        <v>1</v>
      </c>
      <c r="Q17" s="60" t="s">
        <v>638</v>
      </c>
      <c r="R17" s="60">
        <v>1</v>
      </c>
      <c r="S17" s="60" t="s">
        <v>638</v>
      </c>
      <c r="T17" s="60">
        <v>1</v>
      </c>
      <c r="U17" s="60" t="s">
        <v>638</v>
      </c>
      <c r="V17" s="60">
        <v>0</v>
      </c>
      <c r="W17" s="60" t="s">
        <v>640</v>
      </c>
      <c r="X17" s="60">
        <v>1</v>
      </c>
      <c r="Y17" s="60" t="s">
        <v>641</v>
      </c>
      <c r="Z17" s="60">
        <v>1</v>
      </c>
      <c r="AA17" s="60" t="s">
        <v>638</v>
      </c>
      <c r="AB17" s="60">
        <v>0</v>
      </c>
      <c r="AC17" s="60" t="s">
        <v>642</v>
      </c>
      <c r="AD17" s="60">
        <v>0</v>
      </c>
      <c r="AE17" s="60" t="s">
        <v>643</v>
      </c>
      <c r="AF17" s="60">
        <v>0</v>
      </c>
      <c r="AG17" s="60" t="s">
        <v>529</v>
      </c>
      <c r="AH17" s="60">
        <v>0</v>
      </c>
      <c r="AI17" s="60" t="s">
        <v>529</v>
      </c>
      <c r="AJ17" s="60">
        <v>0</v>
      </c>
      <c r="AK17" s="60" t="s">
        <v>529</v>
      </c>
      <c r="AL17" s="60">
        <v>0</v>
      </c>
      <c r="AM17" s="60" t="s">
        <v>529</v>
      </c>
      <c r="AN17" s="60">
        <v>0</v>
      </c>
      <c r="AO17" s="60" t="s">
        <v>529</v>
      </c>
      <c r="AP17" s="60">
        <v>0</v>
      </c>
      <c r="AQ17" s="60" t="s">
        <v>529</v>
      </c>
      <c r="AR17" s="60">
        <v>1</v>
      </c>
      <c r="AS17" s="60" t="s">
        <v>638</v>
      </c>
      <c r="AT17" s="60">
        <v>0.75</v>
      </c>
      <c r="AU17" s="60" t="s">
        <v>644</v>
      </c>
      <c r="AV17" s="60">
        <v>1</v>
      </c>
      <c r="AW17" s="60" t="s">
        <v>645</v>
      </c>
      <c r="AX17" s="60">
        <v>1</v>
      </c>
      <c r="AY17" s="60" t="s">
        <v>645</v>
      </c>
      <c r="AZ17" s="60">
        <v>0</v>
      </c>
      <c r="BA17" s="60" t="s">
        <v>646</v>
      </c>
      <c r="BB17" s="60">
        <f t="shared" si="0"/>
        <v>12.75</v>
      </c>
      <c r="BC17" s="45">
        <f t="shared" si="1"/>
        <v>0.49038461538461536</v>
      </c>
    </row>
    <row r="18" spans="1:55" x14ac:dyDescent="0.25">
      <c r="A18" s="44" t="s">
        <v>176</v>
      </c>
      <c r="B18" s="60">
        <v>1</v>
      </c>
      <c r="C18" s="60" t="s">
        <v>647</v>
      </c>
      <c r="D18" s="60">
        <v>0</v>
      </c>
      <c r="E18" s="60" t="s">
        <v>648</v>
      </c>
      <c r="F18" s="60">
        <v>0</v>
      </c>
      <c r="G18" s="60" t="s">
        <v>648</v>
      </c>
      <c r="H18" s="60">
        <v>0</v>
      </c>
      <c r="I18" s="60" t="s">
        <v>529</v>
      </c>
      <c r="J18" s="60">
        <v>0</v>
      </c>
      <c r="K18" s="60" t="s">
        <v>529</v>
      </c>
      <c r="L18" s="60">
        <v>0</v>
      </c>
      <c r="M18" s="60" t="s">
        <v>529</v>
      </c>
      <c r="N18" s="60">
        <v>0</v>
      </c>
      <c r="O18" s="60" t="s">
        <v>529</v>
      </c>
      <c r="P18" s="60">
        <v>0</v>
      </c>
      <c r="Q18" s="60" t="s">
        <v>529</v>
      </c>
      <c r="R18" s="60">
        <v>0</v>
      </c>
      <c r="S18" s="60" t="s">
        <v>529</v>
      </c>
      <c r="T18" s="60">
        <v>0</v>
      </c>
      <c r="U18" s="60" t="s">
        <v>529</v>
      </c>
      <c r="V18" s="60">
        <v>0</v>
      </c>
      <c r="W18" s="60" t="s">
        <v>529</v>
      </c>
      <c r="X18" s="60">
        <v>0</v>
      </c>
      <c r="Y18" s="60" t="s">
        <v>529</v>
      </c>
      <c r="Z18" s="60">
        <v>1</v>
      </c>
      <c r="AA18" s="60" t="s">
        <v>649</v>
      </c>
      <c r="AB18" s="60">
        <v>0</v>
      </c>
      <c r="AC18" s="60" t="s">
        <v>529</v>
      </c>
      <c r="AD18" s="60">
        <v>0</v>
      </c>
      <c r="AE18" s="60" t="s">
        <v>529</v>
      </c>
      <c r="AF18" s="60">
        <v>0</v>
      </c>
      <c r="AG18" s="60" t="s">
        <v>529</v>
      </c>
      <c r="AH18" s="60">
        <v>0</v>
      </c>
      <c r="AI18" s="60" t="s">
        <v>529</v>
      </c>
      <c r="AJ18" s="60">
        <v>0</v>
      </c>
      <c r="AK18" s="60" t="s">
        <v>529</v>
      </c>
      <c r="AL18" s="60">
        <v>0</v>
      </c>
      <c r="AM18" s="60" t="s">
        <v>529</v>
      </c>
      <c r="AN18" s="60">
        <v>0</v>
      </c>
      <c r="AO18" s="60" t="s">
        <v>529</v>
      </c>
      <c r="AP18" s="60">
        <v>0</v>
      </c>
      <c r="AQ18" s="60" t="s">
        <v>529</v>
      </c>
      <c r="AR18" s="60">
        <v>0</v>
      </c>
      <c r="AS18" s="60" t="s">
        <v>529</v>
      </c>
      <c r="AT18" s="60">
        <v>0</v>
      </c>
      <c r="AU18" s="60" t="s">
        <v>529</v>
      </c>
      <c r="AV18" s="60">
        <v>0</v>
      </c>
      <c r="AW18" s="60" t="s">
        <v>529</v>
      </c>
      <c r="AX18" s="60">
        <v>0</v>
      </c>
      <c r="AY18" s="60" t="s">
        <v>529</v>
      </c>
      <c r="AZ18" s="60">
        <v>1</v>
      </c>
      <c r="BA18" s="60" t="s">
        <v>650</v>
      </c>
      <c r="BB18" s="60">
        <f t="shared" si="0"/>
        <v>3</v>
      </c>
      <c r="BC18" s="45">
        <f t="shared" si="1"/>
        <v>0.11538461538461539</v>
      </c>
    </row>
    <row r="19" spans="1:55" x14ac:dyDescent="0.25">
      <c r="A19" s="44" t="s">
        <v>185</v>
      </c>
      <c r="B19" s="60">
        <v>0</v>
      </c>
      <c r="C19" s="60" t="s">
        <v>651</v>
      </c>
      <c r="D19" s="60">
        <v>0</v>
      </c>
      <c r="E19" s="60" t="s">
        <v>529</v>
      </c>
      <c r="F19" s="60">
        <v>0</v>
      </c>
      <c r="G19" s="60" t="s">
        <v>529</v>
      </c>
      <c r="H19" s="60">
        <v>1</v>
      </c>
      <c r="I19" s="60" t="s">
        <v>652</v>
      </c>
      <c r="J19" s="60">
        <v>1</v>
      </c>
      <c r="K19" s="60" t="s">
        <v>652</v>
      </c>
      <c r="L19" s="60">
        <v>0</v>
      </c>
      <c r="M19" s="60" t="s">
        <v>653</v>
      </c>
      <c r="N19" s="60">
        <v>0</v>
      </c>
      <c r="O19" s="60" t="s">
        <v>653</v>
      </c>
      <c r="P19" s="60">
        <v>1</v>
      </c>
      <c r="Q19" s="60" t="s">
        <v>654</v>
      </c>
      <c r="R19" s="60">
        <v>1</v>
      </c>
      <c r="S19" s="60" t="s">
        <v>654</v>
      </c>
      <c r="T19" s="60">
        <v>1</v>
      </c>
      <c r="U19" s="60" t="s">
        <v>654</v>
      </c>
      <c r="V19" s="60">
        <v>0</v>
      </c>
      <c r="W19" s="60" t="s">
        <v>529</v>
      </c>
      <c r="X19" s="60">
        <v>0</v>
      </c>
      <c r="Y19" s="60" t="s">
        <v>529</v>
      </c>
      <c r="Z19" s="60">
        <v>0</v>
      </c>
      <c r="AA19" s="60" t="s">
        <v>655</v>
      </c>
      <c r="AB19" s="60">
        <v>0</v>
      </c>
      <c r="AC19" s="60" t="s">
        <v>529</v>
      </c>
      <c r="AD19" s="60">
        <v>0</v>
      </c>
      <c r="AE19" s="60" t="s">
        <v>529</v>
      </c>
      <c r="AF19" s="60">
        <v>0</v>
      </c>
      <c r="AG19" s="60" t="s">
        <v>529</v>
      </c>
      <c r="AH19" s="60">
        <v>0</v>
      </c>
      <c r="AI19" s="60" t="s">
        <v>656</v>
      </c>
      <c r="AJ19" s="60">
        <v>0</v>
      </c>
      <c r="AK19" s="60" t="s">
        <v>656</v>
      </c>
      <c r="AL19" s="60">
        <v>0</v>
      </c>
      <c r="AM19" s="60" t="s">
        <v>656</v>
      </c>
      <c r="AN19" s="60">
        <v>0</v>
      </c>
      <c r="AO19" s="60" t="s">
        <v>529</v>
      </c>
      <c r="AP19" s="60">
        <v>0</v>
      </c>
      <c r="AQ19" s="60" t="s">
        <v>529</v>
      </c>
      <c r="AR19" s="60">
        <v>1</v>
      </c>
      <c r="AS19" s="60" t="s">
        <v>657</v>
      </c>
      <c r="AT19" s="60">
        <v>0.75</v>
      </c>
      <c r="AU19" s="60" t="s">
        <v>657</v>
      </c>
      <c r="AV19" s="60">
        <v>0</v>
      </c>
      <c r="AW19" s="60" t="s">
        <v>658</v>
      </c>
      <c r="AX19" s="60">
        <v>0</v>
      </c>
      <c r="AY19" s="60" t="s">
        <v>658</v>
      </c>
      <c r="AZ19" s="60">
        <v>0</v>
      </c>
      <c r="BA19" s="60" t="s">
        <v>529</v>
      </c>
      <c r="BB19" s="60">
        <f t="shared" si="0"/>
        <v>6.75</v>
      </c>
      <c r="BC19" s="45">
        <f t="shared" si="1"/>
        <v>0.25961538461538464</v>
      </c>
    </row>
    <row r="20" spans="1:55" x14ac:dyDescent="0.25">
      <c r="A20" s="44" t="s">
        <v>193</v>
      </c>
      <c r="B20" s="60">
        <v>1</v>
      </c>
      <c r="C20" s="60" t="s">
        <v>659</v>
      </c>
      <c r="D20" s="60">
        <v>0</v>
      </c>
      <c r="E20" s="60" t="s">
        <v>529</v>
      </c>
      <c r="F20" s="60">
        <v>0</v>
      </c>
      <c r="G20" s="60" t="s">
        <v>529</v>
      </c>
      <c r="H20" s="60">
        <v>1</v>
      </c>
      <c r="I20" s="60" t="s">
        <v>660</v>
      </c>
      <c r="J20" s="60">
        <v>1</v>
      </c>
      <c r="K20" s="60" t="s">
        <v>660</v>
      </c>
      <c r="L20" s="60">
        <v>1</v>
      </c>
      <c r="M20" s="60" t="s">
        <v>661</v>
      </c>
      <c r="N20" s="60">
        <v>0</v>
      </c>
      <c r="O20" s="60" t="s">
        <v>529</v>
      </c>
      <c r="P20" s="60">
        <v>0</v>
      </c>
      <c r="Q20" s="60" t="s">
        <v>529</v>
      </c>
      <c r="R20" s="60">
        <v>0</v>
      </c>
      <c r="S20" s="60" t="s">
        <v>529</v>
      </c>
      <c r="T20" s="60">
        <v>0</v>
      </c>
      <c r="U20" s="60" t="s">
        <v>529</v>
      </c>
      <c r="V20" s="60">
        <v>1</v>
      </c>
      <c r="W20" s="60" t="s">
        <v>661</v>
      </c>
      <c r="X20" s="60">
        <v>1</v>
      </c>
      <c r="Y20" s="60" t="s">
        <v>661</v>
      </c>
      <c r="Z20" s="60">
        <v>0</v>
      </c>
      <c r="AA20" s="60" t="s">
        <v>662</v>
      </c>
      <c r="AB20" s="60">
        <v>0</v>
      </c>
      <c r="AC20" s="60" t="s">
        <v>663</v>
      </c>
      <c r="AD20" s="60">
        <v>0</v>
      </c>
      <c r="AE20" s="60" t="s">
        <v>663</v>
      </c>
      <c r="AF20" s="60">
        <v>0</v>
      </c>
      <c r="AG20" s="60" t="s">
        <v>663</v>
      </c>
      <c r="AH20" s="60">
        <v>0</v>
      </c>
      <c r="AI20" s="60" t="s">
        <v>663</v>
      </c>
      <c r="AJ20" s="60">
        <v>1</v>
      </c>
      <c r="AK20" s="60" t="s">
        <v>664</v>
      </c>
      <c r="AL20" s="60">
        <v>1</v>
      </c>
      <c r="AM20" s="60" t="s">
        <v>664</v>
      </c>
      <c r="AN20" s="60">
        <v>0</v>
      </c>
      <c r="AO20" s="60" t="s">
        <v>663</v>
      </c>
      <c r="AP20" s="60">
        <v>0</v>
      </c>
      <c r="AQ20" s="60" t="s">
        <v>663</v>
      </c>
      <c r="AR20" s="60">
        <v>0</v>
      </c>
      <c r="AS20" s="60" t="s">
        <v>529</v>
      </c>
      <c r="AT20" s="60">
        <v>0</v>
      </c>
      <c r="AU20" s="60" t="s">
        <v>529</v>
      </c>
      <c r="AV20" s="60">
        <v>0</v>
      </c>
      <c r="AW20" s="60" t="s">
        <v>529</v>
      </c>
      <c r="AX20" s="60">
        <v>0</v>
      </c>
      <c r="AY20" s="60" t="s">
        <v>529</v>
      </c>
      <c r="AZ20" s="60">
        <v>0</v>
      </c>
      <c r="BA20" s="60" t="s">
        <v>529</v>
      </c>
      <c r="BB20" s="60">
        <f t="shared" si="0"/>
        <v>8</v>
      </c>
      <c r="BC20" s="45">
        <f t="shared" si="1"/>
        <v>0.30769230769230771</v>
      </c>
    </row>
    <row r="21" spans="1:55" x14ac:dyDescent="0.25">
      <c r="A21" s="44" t="s">
        <v>204</v>
      </c>
      <c r="B21" s="60">
        <v>0</v>
      </c>
      <c r="C21" s="60" t="s">
        <v>665</v>
      </c>
      <c r="D21" s="60">
        <v>1</v>
      </c>
      <c r="E21" s="60" t="s">
        <v>666</v>
      </c>
      <c r="F21" s="60">
        <v>1</v>
      </c>
      <c r="G21" s="60" t="s">
        <v>666</v>
      </c>
      <c r="H21" s="60">
        <v>0</v>
      </c>
      <c r="I21" s="60" t="s">
        <v>529</v>
      </c>
      <c r="J21" s="60">
        <v>1</v>
      </c>
      <c r="K21" s="60" t="s">
        <v>667</v>
      </c>
      <c r="L21" s="60">
        <v>0.5</v>
      </c>
      <c r="M21" s="60" t="s">
        <v>668</v>
      </c>
      <c r="N21" s="60">
        <v>0.5</v>
      </c>
      <c r="O21" s="60" t="s">
        <v>668</v>
      </c>
      <c r="P21" s="60">
        <v>1</v>
      </c>
      <c r="Q21" s="60" t="s">
        <v>669</v>
      </c>
      <c r="R21" s="60">
        <v>1</v>
      </c>
      <c r="S21" s="60" t="s">
        <v>669</v>
      </c>
      <c r="T21" s="60">
        <v>1</v>
      </c>
      <c r="U21" s="60" t="s">
        <v>669</v>
      </c>
      <c r="V21" s="60">
        <v>0</v>
      </c>
      <c r="W21" s="60" t="s">
        <v>529</v>
      </c>
      <c r="X21" s="60">
        <v>1</v>
      </c>
      <c r="Y21" s="60" t="s">
        <v>670</v>
      </c>
      <c r="Z21" s="60">
        <v>0</v>
      </c>
      <c r="AA21" s="60" t="s">
        <v>671</v>
      </c>
      <c r="AB21" s="60">
        <v>1</v>
      </c>
      <c r="AC21" s="60" t="s">
        <v>672</v>
      </c>
      <c r="AD21" s="60">
        <v>1</v>
      </c>
      <c r="AE21" s="60" t="s">
        <v>673</v>
      </c>
      <c r="AF21" s="60">
        <v>1</v>
      </c>
      <c r="AG21" s="60" t="s">
        <v>674</v>
      </c>
      <c r="AH21" s="60">
        <v>0</v>
      </c>
      <c r="AI21" s="60" t="s">
        <v>529</v>
      </c>
      <c r="AJ21" s="60">
        <v>0</v>
      </c>
      <c r="AK21" s="60" t="s">
        <v>529</v>
      </c>
      <c r="AL21" s="60">
        <v>0</v>
      </c>
      <c r="AM21" s="60" t="s">
        <v>529</v>
      </c>
      <c r="AN21" s="60">
        <v>0</v>
      </c>
      <c r="AO21" s="60" t="s">
        <v>529</v>
      </c>
      <c r="AP21" s="60">
        <v>0</v>
      </c>
      <c r="AQ21" s="60" t="s">
        <v>529</v>
      </c>
      <c r="AR21" s="60">
        <v>1</v>
      </c>
      <c r="AS21" s="60" t="s">
        <v>670</v>
      </c>
      <c r="AT21" s="60">
        <v>0.25</v>
      </c>
      <c r="AU21" s="60" t="s">
        <v>675</v>
      </c>
      <c r="AV21" s="60">
        <v>1</v>
      </c>
      <c r="AW21" s="60" t="s">
        <v>676</v>
      </c>
      <c r="AX21" s="60">
        <v>1</v>
      </c>
      <c r="AY21" s="60" t="s">
        <v>677</v>
      </c>
      <c r="AZ21" s="60">
        <v>0</v>
      </c>
      <c r="BA21" s="60" t="s">
        <v>529</v>
      </c>
      <c r="BB21" s="60">
        <f t="shared" si="0"/>
        <v>13.25</v>
      </c>
      <c r="BC21" s="45">
        <f t="shared" si="1"/>
        <v>0.50961538461538458</v>
      </c>
    </row>
    <row r="22" spans="1:55" x14ac:dyDescent="0.25">
      <c r="A22" s="44" t="s">
        <v>213</v>
      </c>
      <c r="B22" s="60">
        <v>1</v>
      </c>
      <c r="C22" s="60" t="s">
        <v>678</v>
      </c>
      <c r="D22" s="60">
        <v>1</v>
      </c>
      <c r="E22" s="60" t="s">
        <v>678</v>
      </c>
      <c r="F22" s="60">
        <v>1</v>
      </c>
      <c r="G22" s="60" t="s">
        <v>678</v>
      </c>
      <c r="H22" s="60">
        <v>1</v>
      </c>
      <c r="I22" s="60" t="s">
        <v>679</v>
      </c>
      <c r="J22" s="60">
        <v>1</v>
      </c>
      <c r="K22" s="60" t="s">
        <v>679</v>
      </c>
      <c r="L22" s="60">
        <v>0.5</v>
      </c>
      <c r="M22" s="60" t="s">
        <v>680</v>
      </c>
      <c r="N22" s="60">
        <v>0</v>
      </c>
      <c r="O22" s="60" t="s">
        <v>529</v>
      </c>
      <c r="P22" s="60">
        <v>1</v>
      </c>
      <c r="Q22" s="60" t="s">
        <v>681</v>
      </c>
      <c r="R22" s="60">
        <v>1</v>
      </c>
      <c r="S22" s="60" t="s">
        <v>681</v>
      </c>
      <c r="T22" s="60">
        <v>1</v>
      </c>
      <c r="U22" s="60" t="s">
        <v>681</v>
      </c>
      <c r="V22" s="60">
        <v>0</v>
      </c>
      <c r="W22" s="60" t="s">
        <v>529</v>
      </c>
      <c r="X22" s="60">
        <v>0</v>
      </c>
      <c r="Y22" s="60" t="s">
        <v>529</v>
      </c>
      <c r="Z22" s="60">
        <v>1</v>
      </c>
      <c r="AA22" s="60" t="s">
        <v>682</v>
      </c>
      <c r="AB22" s="60">
        <v>1</v>
      </c>
      <c r="AC22" s="60" t="s">
        <v>683</v>
      </c>
      <c r="AD22" s="60">
        <v>0</v>
      </c>
      <c r="AE22" s="60" t="s">
        <v>684</v>
      </c>
      <c r="AF22" s="60">
        <v>0</v>
      </c>
      <c r="AG22" s="60" t="s">
        <v>529</v>
      </c>
      <c r="AH22" s="60">
        <v>0</v>
      </c>
      <c r="AI22" s="60" t="s">
        <v>529</v>
      </c>
      <c r="AJ22" s="60">
        <v>0</v>
      </c>
      <c r="AK22" s="60" t="s">
        <v>529</v>
      </c>
      <c r="AL22" s="60">
        <v>0</v>
      </c>
      <c r="AM22" s="60" t="s">
        <v>529</v>
      </c>
      <c r="AN22" s="60">
        <v>0</v>
      </c>
      <c r="AO22" s="60" t="s">
        <v>529</v>
      </c>
      <c r="AP22" s="60">
        <v>0</v>
      </c>
      <c r="AQ22" s="60" t="s">
        <v>529</v>
      </c>
      <c r="AR22" s="60">
        <v>1</v>
      </c>
      <c r="AS22" s="60" t="s">
        <v>685</v>
      </c>
      <c r="AT22" s="60">
        <v>0.75</v>
      </c>
      <c r="AU22" s="60" t="s">
        <v>686</v>
      </c>
      <c r="AV22" s="60">
        <v>1</v>
      </c>
      <c r="AW22" s="60" t="s">
        <v>687</v>
      </c>
      <c r="AX22" s="60">
        <v>1</v>
      </c>
      <c r="AY22" s="60" t="s">
        <v>687</v>
      </c>
      <c r="AZ22" s="60">
        <v>0</v>
      </c>
      <c r="BA22" s="60" t="s">
        <v>529</v>
      </c>
      <c r="BB22" s="60">
        <f t="shared" si="0"/>
        <v>13.25</v>
      </c>
      <c r="BC22" s="45">
        <f t="shared" si="1"/>
        <v>0.50961538461538458</v>
      </c>
    </row>
    <row r="23" spans="1:55" x14ac:dyDescent="0.25">
      <c r="A23" s="44" t="s">
        <v>223</v>
      </c>
      <c r="B23" s="60">
        <v>1</v>
      </c>
      <c r="C23" s="60" t="s">
        <v>688</v>
      </c>
      <c r="D23" s="60">
        <v>0</v>
      </c>
      <c r="E23" s="60" t="s">
        <v>529</v>
      </c>
      <c r="F23" s="60">
        <v>0</v>
      </c>
      <c r="G23" s="60" t="s">
        <v>529</v>
      </c>
      <c r="H23" s="60">
        <v>0</v>
      </c>
      <c r="I23" s="60" t="s">
        <v>529</v>
      </c>
      <c r="J23" s="60">
        <v>0</v>
      </c>
      <c r="K23" s="60" t="s">
        <v>529</v>
      </c>
      <c r="L23" s="60">
        <v>1</v>
      </c>
      <c r="M23" s="60" t="s">
        <v>689</v>
      </c>
      <c r="N23" s="60">
        <v>1</v>
      </c>
      <c r="O23" s="60" t="s">
        <v>689</v>
      </c>
      <c r="P23" s="60">
        <v>0</v>
      </c>
      <c r="Q23" s="60" t="s">
        <v>529</v>
      </c>
      <c r="R23" s="60">
        <v>0</v>
      </c>
      <c r="S23" s="60" t="s">
        <v>529</v>
      </c>
      <c r="T23" s="60">
        <v>0</v>
      </c>
      <c r="U23" s="60" t="s">
        <v>529</v>
      </c>
      <c r="V23" s="60">
        <v>0</v>
      </c>
      <c r="W23" s="60" t="s">
        <v>529</v>
      </c>
      <c r="X23" s="60">
        <v>0</v>
      </c>
      <c r="Y23" s="60" t="s">
        <v>529</v>
      </c>
      <c r="Z23" s="60">
        <v>0</v>
      </c>
      <c r="AA23" s="60" t="s">
        <v>690</v>
      </c>
      <c r="AB23" s="60">
        <v>0</v>
      </c>
      <c r="AC23" s="60" t="s">
        <v>691</v>
      </c>
      <c r="AD23" s="60">
        <v>0</v>
      </c>
      <c r="AE23" s="60" t="s">
        <v>691</v>
      </c>
      <c r="AF23" s="60">
        <v>0</v>
      </c>
      <c r="AG23" s="60" t="s">
        <v>691</v>
      </c>
      <c r="AH23" s="60">
        <v>0</v>
      </c>
      <c r="AI23" s="60" t="s">
        <v>529</v>
      </c>
      <c r="AJ23" s="60">
        <v>0</v>
      </c>
      <c r="AK23" s="60" t="s">
        <v>529</v>
      </c>
      <c r="AL23" s="60">
        <v>0</v>
      </c>
      <c r="AM23" s="60" t="s">
        <v>529</v>
      </c>
      <c r="AN23" s="60">
        <v>0</v>
      </c>
      <c r="AO23" s="60" t="s">
        <v>529</v>
      </c>
      <c r="AP23" s="60">
        <v>0</v>
      </c>
      <c r="AQ23" s="60" t="s">
        <v>529</v>
      </c>
      <c r="AR23" s="60">
        <v>0</v>
      </c>
      <c r="AS23" s="60" t="s">
        <v>529</v>
      </c>
      <c r="AT23" s="60">
        <v>0</v>
      </c>
      <c r="AU23" s="60" t="s">
        <v>529</v>
      </c>
      <c r="AV23" s="60">
        <v>0</v>
      </c>
      <c r="AW23" s="60" t="s">
        <v>529</v>
      </c>
      <c r="AX23" s="60">
        <v>0</v>
      </c>
      <c r="AY23" s="60" t="s">
        <v>529</v>
      </c>
      <c r="AZ23" s="60">
        <v>0</v>
      </c>
      <c r="BA23" s="60" t="s">
        <v>529</v>
      </c>
      <c r="BB23" s="60">
        <f t="shared" si="0"/>
        <v>3</v>
      </c>
      <c r="BC23" s="45">
        <f t="shared" si="1"/>
        <v>0.11538461538461539</v>
      </c>
    </row>
    <row r="24" spans="1:55" x14ac:dyDescent="0.25">
      <c r="A24" s="44" t="s">
        <v>231</v>
      </c>
      <c r="B24" s="60">
        <v>1</v>
      </c>
      <c r="C24" s="60" t="s">
        <v>692</v>
      </c>
      <c r="D24" s="60">
        <v>1</v>
      </c>
      <c r="E24" s="60" t="s">
        <v>692</v>
      </c>
      <c r="F24" s="60">
        <v>1</v>
      </c>
      <c r="G24" s="60" t="s">
        <v>692</v>
      </c>
      <c r="H24" s="60">
        <v>0</v>
      </c>
      <c r="I24" s="60" t="s">
        <v>529</v>
      </c>
      <c r="J24" s="60">
        <v>0</v>
      </c>
      <c r="K24" s="60" t="s">
        <v>529</v>
      </c>
      <c r="L24" s="60">
        <v>0</v>
      </c>
      <c r="M24" s="60" t="s">
        <v>529</v>
      </c>
      <c r="N24" s="60">
        <v>0</v>
      </c>
      <c r="O24" s="60" t="s">
        <v>529</v>
      </c>
      <c r="P24" s="60">
        <v>0</v>
      </c>
      <c r="Q24" s="60" t="s">
        <v>529</v>
      </c>
      <c r="R24" s="60">
        <v>0</v>
      </c>
      <c r="S24" s="60" t="s">
        <v>529</v>
      </c>
      <c r="T24" s="60">
        <v>0</v>
      </c>
      <c r="U24" s="60" t="s">
        <v>529</v>
      </c>
      <c r="V24" s="60">
        <v>0</v>
      </c>
      <c r="W24" s="60" t="s">
        <v>529</v>
      </c>
      <c r="X24" s="60">
        <v>1</v>
      </c>
      <c r="Y24" s="60" t="s">
        <v>693</v>
      </c>
      <c r="Z24" s="60">
        <v>1</v>
      </c>
      <c r="AA24" s="60" t="s">
        <v>694</v>
      </c>
      <c r="AB24" s="60">
        <v>1</v>
      </c>
      <c r="AC24" s="71" t="s">
        <v>695</v>
      </c>
      <c r="AD24" s="60">
        <v>0</v>
      </c>
      <c r="AE24" s="60" t="s">
        <v>696</v>
      </c>
      <c r="AF24" s="60">
        <v>1</v>
      </c>
      <c r="AG24" s="60" t="s">
        <v>697</v>
      </c>
      <c r="AH24" s="60">
        <v>0</v>
      </c>
      <c r="AI24" s="60" t="s">
        <v>529</v>
      </c>
      <c r="AJ24" s="60">
        <v>0</v>
      </c>
      <c r="AK24" s="60" t="s">
        <v>529</v>
      </c>
      <c r="AL24" s="60">
        <v>0</v>
      </c>
      <c r="AM24" s="60" t="s">
        <v>529</v>
      </c>
      <c r="AN24" s="60">
        <v>0</v>
      </c>
      <c r="AO24" s="60" t="s">
        <v>529</v>
      </c>
      <c r="AP24" s="60">
        <v>0</v>
      </c>
      <c r="AQ24" s="60" t="s">
        <v>529</v>
      </c>
      <c r="AR24" s="60">
        <v>0</v>
      </c>
      <c r="AS24" s="60" t="s">
        <v>698</v>
      </c>
      <c r="AT24" s="60">
        <v>0</v>
      </c>
      <c r="AU24" s="60" t="s">
        <v>529</v>
      </c>
      <c r="AV24" s="60">
        <v>0</v>
      </c>
      <c r="AW24" s="60" t="s">
        <v>529</v>
      </c>
      <c r="AX24" s="60">
        <v>0</v>
      </c>
      <c r="AY24" s="60" t="s">
        <v>529</v>
      </c>
      <c r="AZ24" s="60">
        <v>1</v>
      </c>
      <c r="BA24" s="60" t="s">
        <v>699</v>
      </c>
      <c r="BB24" s="60">
        <f t="shared" si="0"/>
        <v>7</v>
      </c>
      <c r="BC24" s="45">
        <f t="shared" si="1"/>
        <v>0.26923076923076922</v>
      </c>
    </row>
    <row r="25" spans="1:55" x14ac:dyDescent="0.25">
      <c r="A25" s="44" t="s">
        <v>239</v>
      </c>
      <c r="B25" s="60">
        <v>1</v>
      </c>
      <c r="C25" s="60" t="s">
        <v>700</v>
      </c>
      <c r="D25" s="60">
        <v>1</v>
      </c>
      <c r="E25" s="60" t="s">
        <v>700</v>
      </c>
      <c r="F25" s="60">
        <v>1</v>
      </c>
      <c r="G25" s="60" t="s">
        <v>700</v>
      </c>
      <c r="H25" s="60">
        <v>0</v>
      </c>
      <c r="I25" s="60" t="s">
        <v>529</v>
      </c>
      <c r="J25" s="60">
        <v>0</v>
      </c>
      <c r="K25" s="60" t="s">
        <v>529</v>
      </c>
      <c r="L25" s="60">
        <v>0</v>
      </c>
      <c r="M25" s="60" t="s">
        <v>529</v>
      </c>
      <c r="N25" s="60">
        <v>0</v>
      </c>
      <c r="O25" s="60" t="s">
        <v>529</v>
      </c>
      <c r="P25" s="60">
        <v>0</v>
      </c>
      <c r="Q25" s="60" t="s">
        <v>529</v>
      </c>
      <c r="R25" s="60">
        <v>0</v>
      </c>
      <c r="S25" s="60" t="s">
        <v>529</v>
      </c>
      <c r="T25" s="60">
        <v>0</v>
      </c>
      <c r="U25" s="60" t="s">
        <v>529</v>
      </c>
      <c r="V25" s="60">
        <v>0</v>
      </c>
      <c r="W25" s="60" t="s">
        <v>529</v>
      </c>
      <c r="X25" s="60">
        <v>0</v>
      </c>
      <c r="Y25" s="60" t="s">
        <v>529</v>
      </c>
      <c r="Z25" s="60">
        <v>0</v>
      </c>
      <c r="AA25" s="60" t="s">
        <v>701</v>
      </c>
      <c r="AB25" s="60">
        <v>0</v>
      </c>
      <c r="AC25" s="60" t="s">
        <v>702</v>
      </c>
      <c r="AD25" s="60">
        <v>0</v>
      </c>
      <c r="AE25" s="60" t="s">
        <v>529</v>
      </c>
      <c r="AF25" s="60">
        <v>0</v>
      </c>
      <c r="AG25" s="60" t="s">
        <v>529</v>
      </c>
      <c r="AH25" s="60">
        <v>0</v>
      </c>
      <c r="AI25" s="60" t="s">
        <v>703</v>
      </c>
      <c r="AJ25" s="60">
        <v>0</v>
      </c>
      <c r="AK25" s="60" t="s">
        <v>703</v>
      </c>
      <c r="AL25" s="60">
        <v>0</v>
      </c>
      <c r="AM25" s="60" t="s">
        <v>703</v>
      </c>
      <c r="AN25" s="60">
        <v>0</v>
      </c>
      <c r="AO25" s="60" t="s">
        <v>529</v>
      </c>
      <c r="AP25" s="60">
        <v>0</v>
      </c>
      <c r="AQ25" s="60" t="s">
        <v>529</v>
      </c>
      <c r="AR25" s="60">
        <v>0</v>
      </c>
      <c r="AS25" s="60" t="s">
        <v>529</v>
      </c>
      <c r="AT25" s="60">
        <v>0</v>
      </c>
      <c r="AU25" s="60" t="s">
        <v>529</v>
      </c>
      <c r="AV25" s="60">
        <v>0</v>
      </c>
      <c r="AW25" s="60" t="s">
        <v>529</v>
      </c>
      <c r="AX25" s="60">
        <v>0</v>
      </c>
      <c r="AY25" s="60" t="s">
        <v>529</v>
      </c>
      <c r="AZ25" s="60">
        <v>0</v>
      </c>
      <c r="BA25" s="60" t="s">
        <v>529</v>
      </c>
      <c r="BB25" s="60">
        <f t="shared" si="0"/>
        <v>2</v>
      </c>
      <c r="BC25" s="45">
        <f t="shared" si="1"/>
        <v>7.6923076923076927E-2</v>
      </c>
    </row>
    <row r="26" spans="1:55" x14ac:dyDescent="0.25">
      <c r="A26" s="44" t="s">
        <v>246</v>
      </c>
      <c r="B26" s="60">
        <v>0</v>
      </c>
      <c r="C26" s="60" t="s">
        <v>704</v>
      </c>
      <c r="D26" s="60">
        <v>0</v>
      </c>
      <c r="E26" s="60" t="s">
        <v>705</v>
      </c>
      <c r="F26" s="60">
        <v>0</v>
      </c>
      <c r="G26" s="60" t="s">
        <v>529</v>
      </c>
      <c r="H26" s="60">
        <v>0</v>
      </c>
      <c r="I26" s="60" t="s">
        <v>529</v>
      </c>
      <c r="J26" s="60">
        <v>0</v>
      </c>
      <c r="K26" s="60" t="s">
        <v>529</v>
      </c>
      <c r="L26" s="60">
        <v>0</v>
      </c>
      <c r="M26" s="60" t="s">
        <v>529</v>
      </c>
      <c r="N26" s="60">
        <v>0</v>
      </c>
      <c r="O26" s="60" t="s">
        <v>529</v>
      </c>
      <c r="P26" s="60">
        <v>0</v>
      </c>
      <c r="Q26" s="60" t="s">
        <v>529</v>
      </c>
      <c r="R26" s="60">
        <v>0</v>
      </c>
      <c r="S26" s="60" t="s">
        <v>529</v>
      </c>
      <c r="T26" s="60">
        <v>0</v>
      </c>
      <c r="U26" s="60" t="s">
        <v>529</v>
      </c>
      <c r="V26" s="60">
        <v>0</v>
      </c>
      <c r="W26" s="60" t="s">
        <v>529</v>
      </c>
      <c r="X26" s="60">
        <v>0</v>
      </c>
      <c r="Y26" s="60" t="s">
        <v>529</v>
      </c>
      <c r="Z26" s="60">
        <v>0</v>
      </c>
      <c r="AA26" s="60" t="s">
        <v>706</v>
      </c>
      <c r="AB26" s="60">
        <v>0</v>
      </c>
      <c r="AC26" s="60" t="s">
        <v>529</v>
      </c>
      <c r="AD26" s="60">
        <v>0</v>
      </c>
      <c r="AE26" s="60" t="s">
        <v>529</v>
      </c>
      <c r="AF26" s="60">
        <v>0</v>
      </c>
      <c r="AG26" s="60" t="s">
        <v>529</v>
      </c>
      <c r="AH26" s="60">
        <v>0</v>
      </c>
      <c r="AI26" s="60" t="s">
        <v>529</v>
      </c>
      <c r="AJ26" s="60">
        <v>0</v>
      </c>
      <c r="AK26" s="60" t="s">
        <v>529</v>
      </c>
      <c r="AL26" s="60">
        <v>0</v>
      </c>
      <c r="AM26" s="60" t="s">
        <v>529</v>
      </c>
      <c r="AN26" s="60">
        <v>0</v>
      </c>
      <c r="AO26" s="60" t="s">
        <v>529</v>
      </c>
      <c r="AP26" s="60">
        <v>0</v>
      </c>
      <c r="AQ26" s="60" t="s">
        <v>529</v>
      </c>
      <c r="AR26" s="60">
        <v>0</v>
      </c>
      <c r="AS26" s="60" t="s">
        <v>529</v>
      </c>
      <c r="AT26" s="60">
        <v>0</v>
      </c>
      <c r="AU26" s="60" t="s">
        <v>529</v>
      </c>
      <c r="AV26" s="60">
        <v>1</v>
      </c>
      <c r="AW26" s="60" t="s">
        <v>707</v>
      </c>
      <c r="AX26" s="60">
        <v>1</v>
      </c>
      <c r="AY26" s="60" t="s">
        <v>708</v>
      </c>
      <c r="AZ26" s="60">
        <v>0</v>
      </c>
      <c r="BA26" s="60" t="s">
        <v>529</v>
      </c>
      <c r="BB26" s="60">
        <f t="shared" si="0"/>
        <v>2</v>
      </c>
      <c r="BC26" s="45">
        <f t="shared" si="1"/>
        <v>7.6923076923076927E-2</v>
      </c>
    </row>
    <row r="27" spans="1:55" x14ac:dyDescent="0.25">
      <c r="A27" s="44" t="s">
        <v>709</v>
      </c>
      <c r="B27" s="60">
        <v>0</v>
      </c>
      <c r="C27" s="60" t="s">
        <v>710</v>
      </c>
      <c r="D27" s="60">
        <v>0</v>
      </c>
      <c r="E27" s="60" t="s">
        <v>529</v>
      </c>
      <c r="F27" s="60">
        <v>0</v>
      </c>
      <c r="G27" s="60" t="s">
        <v>529</v>
      </c>
      <c r="H27" s="60">
        <v>1</v>
      </c>
      <c r="I27" s="60" t="s">
        <v>711</v>
      </c>
      <c r="J27" s="60">
        <v>1</v>
      </c>
      <c r="K27" s="60" t="s">
        <v>711</v>
      </c>
      <c r="L27" s="60">
        <v>1</v>
      </c>
      <c r="M27" s="60" t="s">
        <v>712</v>
      </c>
      <c r="N27" s="60">
        <v>1</v>
      </c>
      <c r="O27" s="60" t="s">
        <v>712</v>
      </c>
      <c r="P27" s="60">
        <v>1</v>
      </c>
      <c r="Q27" s="60" t="s">
        <v>713</v>
      </c>
      <c r="R27" s="60">
        <v>0</v>
      </c>
      <c r="S27" s="60" t="s">
        <v>529</v>
      </c>
      <c r="T27" s="60">
        <v>1</v>
      </c>
      <c r="U27" s="60" t="s">
        <v>713</v>
      </c>
      <c r="V27" s="60">
        <v>0</v>
      </c>
      <c r="W27" s="60" t="s">
        <v>529</v>
      </c>
      <c r="X27" s="60">
        <v>0</v>
      </c>
      <c r="Y27" s="60" t="s">
        <v>529</v>
      </c>
      <c r="Z27" s="60">
        <v>0</v>
      </c>
      <c r="AA27" s="60" t="s">
        <v>714</v>
      </c>
      <c r="AB27" s="60">
        <v>0</v>
      </c>
      <c r="AC27" s="60" t="s">
        <v>529</v>
      </c>
      <c r="AD27" s="60">
        <v>0</v>
      </c>
      <c r="AE27" s="60" t="s">
        <v>715</v>
      </c>
      <c r="AF27" s="60">
        <v>0</v>
      </c>
      <c r="AG27" s="60" t="s">
        <v>529</v>
      </c>
      <c r="AH27" s="60">
        <v>0</v>
      </c>
      <c r="AI27" s="60" t="s">
        <v>529</v>
      </c>
      <c r="AJ27" s="60">
        <v>1</v>
      </c>
      <c r="AK27" s="60" t="s">
        <v>716</v>
      </c>
      <c r="AL27" s="60">
        <v>1</v>
      </c>
      <c r="AM27" s="60" t="s">
        <v>716</v>
      </c>
      <c r="AN27" s="60">
        <v>0</v>
      </c>
      <c r="AO27" s="60" t="s">
        <v>529</v>
      </c>
      <c r="AP27" s="60">
        <v>0</v>
      </c>
      <c r="AQ27" s="60" t="s">
        <v>529</v>
      </c>
      <c r="AR27" s="60">
        <v>1</v>
      </c>
      <c r="AS27" s="60" t="s">
        <v>717</v>
      </c>
      <c r="AT27" s="60">
        <v>0.75</v>
      </c>
      <c r="AU27" s="60" t="s">
        <v>717</v>
      </c>
      <c r="AV27" s="60">
        <v>1</v>
      </c>
      <c r="AW27" s="60" t="s">
        <v>718</v>
      </c>
      <c r="AX27" s="60">
        <v>1</v>
      </c>
      <c r="AY27" s="60" t="s">
        <v>719</v>
      </c>
      <c r="AZ27" s="60">
        <v>0</v>
      </c>
      <c r="BA27" s="60" t="s">
        <v>529</v>
      </c>
      <c r="BB27" s="60">
        <f t="shared" si="0"/>
        <v>11.75</v>
      </c>
      <c r="BC27" s="45">
        <f t="shared" si="1"/>
        <v>0.45192307692307693</v>
      </c>
    </row>
    <row r="28" spans="1:55" x14ac:dyDescent="0.25">
      <c r="A28" s="44" t="s">
        <v>260</v>
      </c>
      <c r="B28" s="60">
        <v>1</v>
      </c>
      <c r="C28" s="60" t="s">
        <v>720</v>
      </c>
      <c r="D28" s="60">
        <v>1</v>
      </c>
      <c r="E28" s="60" t="s">
        <v>720</v>
      </c>
      <c r="F28" s="60">
        <v>1</v>
      </c>
      <c r="G28" s="60" t="s">
        <v>720</v>
      </c>
      <c r="H28" s="60">
        <v>0</v>
      </c>
      <c r="I28" s="60" t="s">
        <v>721</v>
      </c>
      <c r="J28" s="60">
        <v>1</v>
      </c>
      <c r="K28" s="60" t="s">
        <v>722</v>
      </c>
      <c r="L28" s="60">
        <v>0.5</v>
      </c>
      <c r="M28" s="60" t="s">
        <v>723</v>
      </c>
      <c r="N28" s="60">
        <v>0</v>
      </c>
      <c r="O28" s="60" t="s">
        <v>529</v>
      </c>
      <c r="P28" s="60">
        <v>0</v>
      </c>
      <c r="Q28" s="60" t="s">
        <v>529</v>
      </c>
      <c r="R28" s="60">
        <v>0</v>
      </c>
      <c r="S28" s="60" t="s">
        <v>529</v>
      </c>
      <c r="T28" s="60">
        <v>0</v>
      </c>
      <c r="U28" s="60" t="s">
        <v>529</v>
      </c>
      <c r="V28" s="60">
        <v>0</v>
      </c>
      <c r="W28" s="60" t="s">
        <v>529</v>
      </c>
      <c r="X28" s="60">
        <v>1</v>
      </c>
      <c r="Y28" s="60" t="s">
        <v>724</v>
      </c>
      <c r="Z28" s="60">
        <v>0</v>
      </c>
      <c r="AA28" s="60" t="s">
        <v>529</v>
      </c>
      <c r="AB28" s="60">
        <v>1</v>
      </c>
      <c r="AC28" s="60" t="s">
        <v>725</v>
      </c>
      <c r="AD28" s="60">
        <v>1</v>
      </c>
      <c r="AE28" s="60" t="s">
        <v>726</v>
      </c>
      <c r="AF28" s="60">
        <v>1</v>
      </c>
      <c r="AG28" s="60" t="s">
        <v>727</v>
      </c>
      <c r="AH28" s="60">
        <v>0</v>
      </c>
      <c r="AI28" s="60" t="s">
        <v>529</v>
      </c>
      <c r="AJ28" s="60">
        <v>0</v>
      </c>
      <c r="AK28" s="60" t="s">
        <v>529</v>
      </c>
      <c r="AL28" s="60">
        <v>0</v>
      </c>
      <c r="AM28" s="60" t="s">
        <v>529</v>
      </c>
      <c r="AN28" s="60">
        <v>0</v>
      </c>
      <c r="AO28" s="60" t="s">
        <v>529</v>
      </c>
      <c r="AP28" s="60">
        <v>0</v>
      </c>
      <c r="AQ28" s="60" t="s">
        <v>529</v>
      </c>
      <c r="AR28" s="60">
        <v>1</v>
      </c>
      <c r="AS28" s="60" t="s">
        <v>724</v>
      </c>
      <c r="AT28" s="60">
        <v>0</v>
      </c>
      <c r="AU28" s="60" t="s">
        <v>529</v>
      </c>
      <c r="AV28" s="60">
        <v>1</v>
      </c>
      <c r="AW28" s="60" t="s">
        <v>724</v>
      </c>
      <c r="AX28" s="60">
        <v>1</v>
      </c>
      <c r="AY28" s="60" t="s">
        <v>724</v>
      </c>
      <c r="AZ28" s="60">
        <v>0</v>
      </c>
      <c r="BA28" s="60" t="s">
        <v>728</v>
      </c>
      <c r="BB28" s="60">
        <f t="shared" si="0"/>
        <v>10.5</v>
      </c>
      <c r="BC28" s="45">
        <f t="shared" si="1"/>
        <v>0.40384615384615385</v>
      </c>
    </row>
    <row r="29" spans="1:55" x14ac:dyDescent="0.25">
      <c r="A29" s="44" t="s">
        <v>269</v>
      </c>
      <c r="B29" s="60">
        <v>1</v>
      </c>
      <c r="C29" s="60" t="s">
        <v>729</v>
      </c>
      <c r="D29" s="60">
        <v>1</v>
      </c>
      <c r="E29" s="60" t="s">
        <v>729</v>
      </c>
      <c r="F29" s="60">
        <v>1</v>
      </c>
      <c r="G29" s="60" t="s">
        <v>729</v>
      </c>
      <c r="H29" s="60">
        <v>0</v>
      </c>
      <c r="I29" s="60" t="s">
        <v>529</v>
      </c>
      <c r="J29" s="60">
        <v>1</v>
      </c>
      <c r="K29" s="60" t="s">
        <v>730</v>
      </c>
      <c r="L29" s="60">
        <v>0</v>
      </c>
      <c r="M29" s="60" t="s">
        <v>529</v>
      </c>
      <c r="N29" s="60">
        <v>0</v>
      </c>
      <c r="O29" s="60" t="s">
        <v>529</v>
      </c>
      <c r="P29" s="60">
        <v>0</v>
      </c>
      <c r="Q29" s="60" t="s">
        <v>529</v>
      </c>
      <c r="R29" s="60">
        <v>0</v>
      </c>
      <c r="S29" s="60" t="s">
        <v>529</v>
      </c>
      <c r="T29" s="60">
        <v>0</v>
      </c>
      <c r="U29" s="60" t="s">
        <v>529</v>
      </c>
      <c r="V29" s="60">
        <v>0</v>
      </c>
      <c r="W29" s="60" t="s">
        <v>529</v>
      </c>
      <c r="X29" s="60">
        <v>0</v>
      </c>
      <c r="Y29" s="60" t="s">
        <v>529</v>
      </c>
      <c r="Z29" s="60">
        <v>0</v>
      </c>
      <c r="AA29" s="60" t="s">
        <v>731</v>
      </c>
      <c r="AB29" s="60">
        <v>0</v>
      </c>
      <c r="AC29" s="60" t="s">
        <v>732</v>
      </c>
      <c r="AD29" s="60">
        <v>0</v>
      </c>
      <c r="AE29" s="60" t="s">
        <v>733</v>
      </c>
      <c r="AF29" s="60">
        <v>0</v>
      </c>
      <c r="AG29" s="60" t="s">
        <v>529</v>
      </c>
      <c r="AH29" s="60">
        <v>0</v>
      </c>
      <c r="AI29" s="60" t="s">
        <v>529</v>
      </c>
      <c r="AJ29" s="60">
        <v>0</v>
      </c>
      <c r="AK29" s="60" t="s">
        <v>529</v>
      </c>
      <c r="AL29" s="60">
        <v>0</v>
      </c>
      <c r="AM29" s="60" t="s">
        <v>529</v>
      </c>
      <c r="AN29" s="60">
        <v>0</v>
      </c>
      <c r="AO29" s="60" t="s">
        <v>529</v>
      </c>
      <c r="AP29" s="60">
        <v>0</v>
      </c>
      <c r="AQ29" s="60" t="s">
        <v>529</v>
      </c>
      <c r="AR29" s="60">
        <v>1</v>
      </c>
      <c r="AS29" s="60" t="s">
        <v>730</v>
      </c>
      <c r="AT29" s="60">
        <v>0</v>
      </c>
      <c r="AU29" s="60" t="s">
        <v>529</v>
      </c>
      <c r="AV29" s="60">
        <v>1</v>
      </c>
      <c r="AW29" s="60" t="s">
        <v>734</v>
      </c>
      <c r="AX29" s="60">
        <v>1</v>
      </c>
      <c r="AY29" s="60" t="s">
        <v>735</v>
      </c>
      <c r="AZ29" s="60">
        <v>0</v>
      </c>
      <c r="BA29" s="60" t="s">
        <v>529</v>
      </c>
      <c r="BB29" s="60">
        <f t="shared" si="0"/>
        <v>6</v>
      </c>
      <c r="BC29" s="45">
        <f t="shared" si="1"/>
        <v>0.23076923076923078</v>
      </c>
    </row>
    <row r="30" spans="1:55" x14ac:dyDescent="0.25">
      <c r="A30" s="44" t="s">
        <v>277</v>
      </c>
      <c r="B30" s="60">
        <v>0</v>
      </c>
      <c r="C30" s="60" t="s">
        <v>736</v>
      </c>
      <c r="D30" s="60">
        <v>1</v>
      </c>
      <c r="E30" s="60" t="s">
        <v>737</v>
      </c>
      <c r="F30" s="60">
        <v>0</v>
      </c>
      <c r="G30" s="60" t="s">
        <v>529</v>
      </c>
      <c r="H30" s="60">
        <v>1</v>
      </c>
      <c r="I30" s="60" t="s">
        <v>738</v>
      </c>
      <c r="J30" s="60">
        <v>1</v>
      </c>
      <c r="K30" s="60" t="s">
        <v>739</v>
      </c>
      <c r="L30" s="60">
        <v>0</v>
      </c>
      <c r="M30" s="60" t="s">
        <v>529</v>
      </c>
      <c r="N30" s="60">
        <v>0</v>
      </c>
      <c r="O30" s="60" t="s">
        <v>529</v>
      </c>
      <c r="P30" s="60">
        <v>0</v>
      </c>
      <c r="Q30" s="60" t="s">
        <v>529</v>
      </c>
      <c r="R30" s="60">
        <v>0</v>
      </c>
      <c r="S30" s="60" t="s">
        <v>529</v>
      </c>
      <c r="T30" s="60">
        <v>0</v>
      </c>
      <c r="U30" s="60" t="s">
        <v>529</v>
      </c>
      <c r="V30" s="60">
        <v>0</v>
      </c>
      <c r="W30" s="60" t="s">
        <v>529</v>
      </c>
      <c r="X30" s="60">
        <v>0</v>
      </c>
      <c r="Y30" s="60" t="s">
        <v>529</v>
      </c>
      <c r="Z30" s="60">
        <v>1</v>
      </c>
      <c r="AA30" s="60" t="s">
        <v>740</v>
      </c>
      <c r="AB30" s="60">
        <v>0</v>
      </c>
      <c r="AC30" s="60" t="s">
        <v>741</v>
      </c>
      <c r="AD30" s="60">
        <v>0</v>
      </c>
      <c r="AE30" s="60" t="s">
        <v>741</v>
      </c>
      <c r="AF30" s="60">
        <v>0</v>
      </c>
      <c r="AG30" s="60" t="s">
        <v>741</v>
      </c>
      <c r="AH30" s="60">
        <v>1</v>
      </c>
      <c r="AI30" s="60" t="s">
        <v>742</v>
      </c>
      <c r="AJ30" s="60">
        <v>1</v>
      </c>
      <c r="AK30" s="60" t="s">
        <v>743</v>
      </c>
      <c r="AL30" s="60">
        <v>1</v>
      </c>
      <c r="AM30" s="60" t="s">
        <v>744</v>
      </c>
      <c r="AN30" s="60">
        <v>1</v>
      </c>
      <c r="AO30" s="60" t="s">
        <v>745</v>
      </c>
      <c r="AP30" s="60">
        <v>0</v>
      </c>
      <c r="AQ30" s="60" t="s">
        <v>529</v>
      </c>
      <c r="AR30" s="60">
        <v>0</v>
      </c>
      <c r="AS30" s="60" t="s">
        <v>529</v>
      </c>
      <c r="AT30" s="60">
        <v>0</v>
      </c>
      <c r="AU30" s="60" t="s">
        <v>529</v>
      </c>
      <c r="AV30" s="60">
        <v>0</v>
      </c>
      <c r="AW30" s="60" t="s">
        <v>529</v>
      </c>
      <c r="AX30" s="60">
        <v>0</v>
      </c>
      <c r="AY30" s="60" t="s">
        <v>529</v>
      </c>
      <c r="AZ30" s="60">
        <v>0</v>
      </c>
      <c r="BA30" s="60" t="s">
        <v>529</v>
      </c>
      <c r="BB30" s="60">
        <f t="shared" si="0"/>
        <v>8</v>
      </c>
      <c r="BC30" s="45">
        <f t="shared" si="1"/>
        <v>0.30769230769230771</v>
      </c>
    </row>
    <row r="31" spans="1:55" x14ac:dyDescent="0.25">
      <c r="A31" s="44" t="s">
        <v>286</v>
      </c>
      <c r="B31" s="60">
        <v>0</v>
      </c>
      <c r="C31" s="60" t="s">
        <v>746</v>
      </c>
      <c r="D31" s="60">
        <v>1</v>
      </c>
      <c r="E31" s="60" t="s">
        <v>747</v>
      </c>
      <c r="F31" s="60">
        <v>1</v>
      </c>
      <c r="G31" s="60" t="s">
        <v>747</v>
      </c>
      <c r="H31" s="60">
        <v>0</v>
      </c>
      <c r="I31" s="60" t="s">
        <v>529</v>
      </c>
      <c r="J31" s="60">
        <v>1</v>
      </c>
      <c r="K31" s="60" t="s">
        <v>748</v>
      </c>
      <c r="L31" s="60">
        <v>0.5</v>
      </c>
      <c r="M31" s="60" t="s">
        <v>749</v>
      </c>
      <c r="N31" s="60">
        <v>1</v>
      </c>
      <c r="O31" s="60" t="s">
        <v>750</v>
      </c>
      <c r="P31" s="60">
        <v>1</v>
      </c>
      <c r="Q31" s="60" t="s">
        <v>751</v>
      </c>
      <c r="R31" s="60">
        <v>1</v>
      </c>
      <c r="S31" s="60" t="s">
        <v>751</v>
      </c>
      <c r="T31" s="60">
        <v>1</v>
      </c>
      <c r="U31" s="60" t="s">
        <v>751</v>
      </c>
      <c r="V31" s="60">
        <v>1</v>
      </c>
      <c r="W31" s="60" t="s">
        <v>752</v>
      </c>
      <c r="X31" s="60">
        <v>1</v>
      </c>
      <c r="Y31" s="60" t="s">
        <v>752</v>
      </c>
      <c r="Z31" s="60">
        <v>1</v>
      </c>
      <c r="AA31" s="60" t="s">
        <v>753</v>
      </c>
      <c r="AB31" s="60">
        <v>1</v>
      </c>
      <c r="AC31" s="60" t="s">
        <v>754</v>
      </c>
      <c r="AD31" s="60">
        <v>1</v>
      </c>
      <c r="AE31" s="60" t="s">
        <v>754</v>
      </c>
      <c r="AF31" s="60">
        <v>1</v>
      </c>
      <c r="AG31" s="60" t="s">
        <v>755</v>
      </c>
      <c r="AH31" s="60">
        <v>1</v>
      </c>
      <c r="AI31" s="60" t="s">
        <v>756</v>
      </c>
      <c r="AJ31" s="60">
        <v>1</v>
      </c>
      <c r="AK31" s="60" t="s">
        <v>757</v>
      </c>
      <c r="AL31" s="60">
        <v>1</v>
      </c>
      <c r="AM31" s="60" t="s">
        <v>758</v>
      </c>
      <c r="AN31" s="60">
        <v>1</v>
      </c>
      <c r="AO31" s="60" t="s">
        <v>759</v>
      </c>
      <c r="AP31" s="60">
        <v>0</v>
      </c>
      <c r="AQ31" s="60" t="s">
        <v>529</v>
      </c>
      <c r="AR31" s="60">
        <v>0</v>
      </c>
      <c r="AS31" s="60" t="s">
        <v>529</v>
      </c>
      <c r="AT31" s="60">
        <v>0</v>
      </c>
      <c r="AU31" s="60" t="s">
        <v>529</v>
      </c>
      <c r="AV31" s="60">
        <v>1</v>
      </c>
      <c r="AW31" s="60" t="s">
        <v>760</v>
      </c>
      <c r="AX31" s="60">
        <v>1</v>
      </c>
      <c r="AY31" s="60" t="s">
        <v>761</v>
      </c>
      <c r="AZ31" s="60">
        <v>0</v>
      </c>
      <c r="BA31" s="60" t="s">
        <v>529</v>
      </c>
      <c r="BB31" s="60">
        <f t="shared" si="0"/>
        <v>18.5</v>
      </c>
      <c r="BC31" s="45">
        <f t="shared" si="1"/>
        <v>0.71153846153846156</v>
      </c>
    </row>
    <row r="32" spans="1:55" x14ac:dyDescent="0.25">
      <c r="A32" s="44" t="s">
        <v>294</v>
      </c>
      <c r="B32" s="60">
        <v>1</v>
      </c>
      <c r="C32" s="60" t="s">
        <v>762</v>
      </c>
      <c r="D32" s="60">
        <v>1</v>
      </c>
      <c r="E32" s="60" t="s">
        <v>762</v>
      </c>
      <c r="F32" s="60">
        <v>0</v>
      </c>
      <c r="G32" s="60" t="s">
        <v>529</v>
      </c>
      <c r="H32" s="60">
        <v>0</v>
      </c>
      <c r="I32" s="60" t="s">
        <v>529</v>
      </c>
      <c r="J32" s="60">
        <v>1</v>
      </c>
      <c r="K32" s="60" t="s">
        <v>763</v>
      </c>
      <c r="L32" s="60">
        <v>1</v>
      </c>
      <c r="M32" s="60" t="s">
        <v>762</v>
      </c>
      <c r="N32" s="60">
        <v>0</v>
      </c>
      <c r="O32" s="60" t="s">
        <v>529</v>
      </c>
      <c r="P32" s="60">
        <v>0</v>
      </c>
      <c r="Q32" s="60" t="s">
        <v>764</v>
      </c>
      <c r="R32" s="60">
        <v>0</v>
      </c>
      <c r="S32" s="60" t="s">
        <v>764</v>
      </c>
      <c r="T32" s="60">
        <v>0</v>
      </c>
      <c r="U32" s="60" t="s">
        <v>764</v>
      </c>
      <c r="V32" s="60">
        <v>0</v>
      </c>
      <c r="W32" s="60" t="s">
        <v>529</v>
      </c>
      <c r="X32" s="60">
        <v>1</v>
      </c>
      <c r="Y32" s="60" t="s">
        <v>765</v>
      </c>
      <c r="Z32" s="60">
        <v>1</v>
      </c>
      <c r="AA32" s="60" t="s">
        <v>766</v>
      </c>
      <c r="AB32" s="60">
        <v>0</v>
      </c>
      <c r="AC32" s="60" t="s">
        <v>767</v>
      </c>
      <c r="AD32" s="60">
        <v>0</v>
      </c>
      <c r="AE32" s="60" t="s">
        <v>767</v>
      </c>
      <c r="AF32" s="60">
        <v>0</v>
      </c>
      <c r="AG32" s="60" t="s">
        <v>767</v>
      </c>
      <c r="AH32" s="60">
        <v>0</v>
      </c>
      <c r="AI32" s="60" t="s">
        <v>529</v>
      </c>
      <c r="AJ32" s="60">
        <v>0</v>
      </c>
      <c r="AK32" s="60" t="s">
        <v>529</v>
      </c>
      <c r="AL32" s="60">
        <v>0</v>
      </c>
      <c r="AM32" s="60" t="s">
        <v>529</v>
      </c>
      <c r="AN32" s="60">
        <v>0</v>
      </c>
      <c r="AO32" s="60" t="s">
        <v>529</v>
      </c>
      <c r="AP32" s="60">
        <v>0</v>
      </c>
      <c r="AQ32" s="60" t="s">
        <v>529</v>
      </c>
      <c r="AR32" s="60">
        <v>1</v>
      </c>
      <c r="AS32" s="60" t="s">
        <v>765</v>
      </c>
      <c r="AT32" s="72">
        <v>0</v>
      </c>
      <c r="AU32" s="72" t="s">
        <v>765</v>
      </c>
      <c r="AV32" s="60">
        <v>0</v>
      </c>
      <c r="AW32" s="60" t="s">
        <v>529</v>
      </c>
      <c r="AX32" s="60">
        <v>0</v>
      </c>
      <c r="AY32" s="60" t="s">
        <v>529</v>
      </c>
      <c r="AZ32" s="60">
        <v>0</v>
      </c>
      <c r="BA32" s="60" t="s">
        <v>529</v>
      </c>
      <c r="BB32" s="60">
        <f t="shared" si="0"/>
        <v>7</v>
      </c>
      <c r="BC32" s="45">
        <f t="shared" si="1"/>
        <v>0.26923076923076922</v>
      </c>
    </row>
    <row r="33" spans="1:55" x14ac:dyDescent="0.25">
      <c r="A33" s="44" t="s">
        <v>301</v>
      </c>
      <c r="B33" s="60">
        <v>1</v>
      </c>
      <c r="C33" s="60" t="s">
        <v>768</v>
      </c>
      <c r="D33" s="60">
        <v>1</v>
      </c>
      <c r="E33" s="60" t="s">
        <v>768</v>
      </c>
      <c r="F33" s="60">
        <v>0</v>
      </c>
      <c r="G33" s="60" t="s">
        <v>529</v>
      </c>
      <c r="H33" s="60">
        <v>0</v>
      </c>
      <c r="I33" s="60" t="s">
        <v>529</v>
      </c>
      <c r="J33" s="60">
        <v>0</v>
      </c>
      <c r="K33" s="60" t="s">
        <v>529</v>
      </c>
      <c r="L33" s="60">
        <v>1</v>
      </c>
      <c r="M33" s="60" t="s">
        <v>768</v>
      </c>
      <c r="N33" s="60">
        <v>1</v>
      </c>
      <c r="O33" s="60" t="s">
        <v>768</v>
      </c>
      <c r="P33" s="60">
        <v>0</v>
      </c>
      <c r="Q33" s="60" t="s">
        <v>529</v>
      </c>
      <c r="R33" s="60">
        <v>0</v>
      </c>
      <c r="S33" s="60" t="s">
        <v>529</v>
      </c>
      <c r="T33" s="60">
        <v>0</v>
      </c>
      <c r="U33" s="60" t="s">
        <v>529</v>
      </c>
      <c r="V33" s="60">
        <v>0</v>
      </c>
      <c r="W33" s="60" t="s">
        <v>529</v>
      </c>
      <c r="X33" s="60">
        <v>0</v>
      </c>
      <c r="Y33" s="60" t="s">
        <v>529</v>
      </c>
      <c r="Z33" s="60">
        <v>0</v>
      </c>
      <c r="AA33" s="60" t="s">
        <v>769</v>
      </c>
      <c r="AB33" s="60">
        <v>0</v>
      </c>
      <c r="AC33" s="60" t="s">
        <v>529</v>
      </c>
      <c r="AD33" s="60">
        <v>0</v>
      </c>
      <c r="AE33" s="60" t="s">
        <v>529</v>
      </c>
      <c r="AF33" s="60">
        <v>0</v>
      </c>
      <c r="AG33" s="60" t="s">
        <v>529</v>
      </c>
      <c r="AH33" s="60">
        <v>0</v>
      </c>
      <c r="AI33" s="60" t="s">
        <v>529</v>
      </c>
      <c r="AJ33" s="60">
        <v>0</v>
      </c>
      <c r="AK33" s="60" t="s">
        <v>529</v>
      </c>
      <c r="AL33" s="60">
        <v>1</v>
      </c>
      <c r="AM33" s="60" t="s">
        <v>770</v>
      </c>
      <c r="AN33" s="60">
        <v>0</v>
      </c>
      <c r="AO33" s="60" t="s">
        <v>529</v>
      </c>
      <c r="AP33" s="60">
        <v>0</v>
      </c>
      <c r="AQ33" s="60" t="s">
        <v>529</v>
      </c>
      <c r="AR33" s="60">
        <v>0</v>
      </c>
      <c r="AS33" s="60" t="s">
        <v>529</v>
      </c>
      <c r="AT33" s="60">
        <v>0</v>
      </c>
      <c r="AU33" s="60" t="s">
        <v>529</v>
      </c>
      <c r="AV33" s="60">
        <v>0</v>
      </c>
      <c r="AW33" s="60" t="s">
        <v>529</v>
      </c>
      <c r="AX33" s="60">
        <v>1</v>
      </c>
      <c r="AY33" s="60" t="s">
        <v>771</v>
      </c>
      <c r="AZ33" s="60">
        <v>0</v>
      </c>
      <c r="BA33" s="60" t="s">
        <v>529</v>
      </c>
      <c r="BB33" s="60">
        <f t="shared" si="0"/>
        <v>6</v>
      </c>
      <c r="BC33" s="45">
        <f t="shared" si="1"/>
        <v>0.23076923076923078</v>
      </c>
    </row>
    <row r="34" spans="1:55" x14ac:dyDescent="0.25">
      <c r="A34" s="44" t="s">
        <v>309</v>
      </c>
      <c r="B34" s="60">
        <v>1</v>
      </c>
      <c r="C34" s="60" t="s">
        <v>772</v>
      </c>
      <c r="D34" s="60">
        <v>1</v>
      </c>
      <c r="E34" s="60" t="s">
        <v>772</v>
      </c>
      <c r="F34" s="60">
        <v>0</v>
      </c>
      <c r="G34" s="60" t="s">
        <v>529</v>
      </c>
      <c r="H34" s="60">
        <v>1</v>
      </c>
      <c r="I34" s="60" t="s">
        <v>773</v>
      </c>
      <c r="J34" s="60">
        <v>0</v>
      </c>
      <c r="K34" s="60" t="s">
        <v>529</v>
      </c>
      <c r="L34" s="60">
        <v>0</v>
      </c>
      <c r="M34" s="60" t="s">
        <v>529</v>
      </c>
      <c r="N34" s="60">
        <v>0</v>
      </c>
      <c r="O34" s="60" t="s">
        <v>529</v>
      </c>
      <c r="P34" s="60">
        <v>0</v>
      </c>
      <c r="Q34" s="60" t="s">
        <v>529</v>
      </c>
      <c r="R34" s="60">
        <v>0</v>
      </c>
      <c r="S34" s="60" t="s">
        <v>529</v>
      </c>
      <c r="T34" s="60">
        <v>0</v>
      </c>
      <c r="U34" s="60" t="s">
        <v>529</v>
      </c>
      <c r="V34" s="60">
        <v>0</v>
      </c>
      <c r="W34" s="60" t="s">
        <v>529</v>
      </c>
      <c r="X34" s="60">
        <v>0</v>
      </c>
      <c r="Y34" s="60" t="s">
        <v>529</v>
      </c>
      <c r="Z34" s="60">
        <v>1</v>
      </c>
      <c r="AA34" s="60" t="s">
        <v>774</v>
      </c>
      <c r="AB34" s="60">
        <v>0</v>
      </c>
      <c r="AC34" s="60" t="s">
        <v>775</v>
      </c>
      <c r="AD34" s="60">
        <v>0</v>
      </c>
      <c r="AE34" s="60" t="s">
        <v>776</v>
      </c>
      <c r="AF34" s="60">
        <v>0</v>
      </c>
      <c r="AG34" s="60" t="s">
        <v>529</v>
      </c>
      <c r="AH34" s="60">
        <v>0</v>
      </c>
      <c r="AI34" s="60" t="s">
        <v>529</v>
      </c>
      <c r="AJ34" s="60">
        <v>0</v>
      </c>
      <c r="AK34" s="60" t="s">
        <v>529</v>
      </c>
      <c r="AL34" s="60">
        <v>0</v>
      </c>
      <c r="AM34" s="60" t="s">
        <v>529</v>
      </c>
      <c r="AN34" s="60">
        <v>0</v>
      </c>
      <c r="AO34" s="60" t="s">
        <v>529</v>
      </c>
      <c r="AP34" s="60">
        <v>0</v>
      </c>
      <c r="AQ34" s="60" t="s">
        <v>529</v>
      </c>
      <c r="AR34" s="60">
        <v>0</v>
      </c>
      <c r="AS34" s="60" t="s">
        <v>529</v>
      </c>
      <c r="AT34" s="60">
        <v>0</v>
      </c>
      <c r="AU34" s="60" t="s">
        <v>529</v>
      </c>
      <c r="AV34" s="60">
        <v>0</v>
      </c>
      <c r="AW34" s="60" t="s">
        <v>529</v>
      </c>
      <c r="AX34" s="60">
        <v>1</v>
      </c>
      <c r="AY34" s="60" t="s">
        <v>777</v>
      </c>
      <c r="AZ34" s="60">
        <v>0</v>
      </c>
      <c r="BA34" s="60" t="s">
        <v>529</v>
      </c>
      <c r="BB34" s="60">
        <f t="shared" si="0"/>
        <v>5</v>
      </c>
      <c r="BC34" s="45">
        <f t="shared" si="1"/>
        <v>0.19230769230769232</v>
      </c>
    </row>
    <row r="35" spans="1:55" ht="15.75" thickBot="1" x14ac:dyDescent="0.3">
      <c r="A35" s="44" t="s">
        <v>318</v>
      </c>
      <c r="B35" s="60">
        <v>1</v>
      </c>
      <c r="C35" s="60" t="s">
        <v>778</v>
      </c>
      <c r="D35" s="60">
        <v>0</v>
      </c>
      <c r="E35" s="60" t="s">
        <v>529</v>
      </c>
      <c r="F35" s="60">
        <v>0</v>
      </c>
      <c r="G35" s="60" t="s">
        <v>529</v>
      </c>
      <c r="H35" s="60">
        <v>1</v>
      </c>
      <c r="I35" s="60" t="s">
        <v>779</v>
      </c>
      <c r="J35" s="60">
        <v>1</v>
      </c>
      <c r="K35" s="60" t="s">
        <v>780</v>
      </c>
      <c r="L35" s="60">
        <v>0</v>
      </c>
      <c r="M35" s="60" t="s">
        <v>529</v>
      </c>
      <c r="N35" s="60">
        <v>0</v>
      </c>
      <c r="O35" s="60" t="s">
        <v>529</v>
      </c>
      <c r="P35" s="60">
        <v>0</v>
      </c>
      <c r="Q35" s="60" t="s">
        <v>529</v>
      </c>
      <c r="R35" s="60">
        <v>0</v>
      </c>
      <c r="S35" s="60" t="s">
        <v>529</v>
      </c>
      <c r="T35" s="60">
        <v>0</v>
      </c>
      <c r="U35" s="60" t="s">
        <v>529</v>
      </c>
      <c r="V35" s="60">
        <v>0</v>
      </c>
      <c r="W35" s="60" t="s">
        <v>529</v>
      </c>
      <c r="X35" s="60">
        <v>0</v>
      </c>
      <c r="Y35" s="60" t="s">
        <v>529</v>
      </c>
      <c r="Z35" s="60">
        <v>1</v>
      </c>
      <c r="AA35" s="60" t="s">
        <v>781</v>
      </c>
      <c r="AB35" s="60">
        <v>0</v>
      </c>
      <c r="AC35" s="60" t="s">
        <v>529</v>
      </c>
      <c r="AD35" s="60">
        <v>0</v>
      </c>
      <c r="AE35" s="60" t="s">
        <v>529</v>
      </c>
      <c r="AF35" s="60">
        <v>0</v>
      </c>
      <c r="AG35" s="60" t="s">
        <v>529</v>
      </c>
      <c r="AH35" s="60">
        <v>0</v>
      </c>
      <c r="AI35" s="60" t="s">
        <v>529</v>
      </c>
      <c r="AJ35" s="60">
        <v>1</v>
      </c>
      <c r="AK35" s="60" t="s">
        <v>782</v>
      </c>
      <c r="AL35" s="60">
        <v>1</v>
      </c>
      <c r="AM35" s="60" t="s">
        <v>783</v>
      </c>
      <c r="AN35" s="60">
        <v>0</v>
      </c>
      <c r="AO35" s="60" t="s">
        <v>529</v>
      </c>
      <c r="AP35" s="60">
        <v>0</v>
      </c>
      <c r="AQ35" s="60" t="s">
        <v>529</v>
      </c>
      <c r="AR35" s="60">
        <v>1</v>
      </c>
      <c r="AS35" s="60" t="s">
        <v>784</v>
      </c>
      <c r="AT35" s="60">
        <v>0</v>
      </c>
      <c r="AU35" s="60" t="s">
        <v>529</v>
      </c>
      <c r="AV35" s="60">
        <v>1</v>
      </c>
      <c r="AW35" s="60" t="s">
        <v>785</v>
      </c>
      <c r="AX35" s="60">
        <v>1</v>
      </c>
      <c r="AY35" s="60" t="s">
        <v>786</v>
      </c>
      <c r="AZ35" s="60">
        <v>1</v>
      </c>
      <c r="BA35" s="60" t="s">
        <v>787</v>
      </c>
      <c r="BB35" s="60">
        <f t="shared" si="0"/>
        <v>10</v>
      </c>
      <c r="BC35" s="45">
        <f t="shared" si="1"/>
        <v>0.38461538461538464</v>
      </c>
    </row>
    <row r="36" spans="1:55" ht="15.75" thickBot="1" x14ac:dyDescent="0.3">
      <c r="B36" s="60">
        <f>SUM(B4:B35)</f>
        <v>21</v>
      </c>
      <c r="C36" s="60"/>
      <c r="D36" s="60">
        <f>SUM(D4:D35)</f>
        <v>17</v>
      </c>
      <c r="E36" s="60"/>
      <c r="F36" s="60">
        <f>SUM(F4:F35)</f>
        <v>12</v>
      </c>
      <c r="G36" s="60"/>
      <c r="H36" s="60">
        <f>SUM(H4:H35)</f>
        <v>12</v>
      </c>
      <c r="I36" s="60"/>
      <c r="J36" s="60">
        <f>SUM(J4:J35)</f>
        <v>21</v>
      </c>
      <c r="K36" s="60"/>
      <c r="L36" s="60">
        <f>SUM(L4:L35)</f>
        <v>9</v>
      </c>
      <c r="M36" s="60"/>
      <c r="N36" s="60">
        <f>SUM(N4:N35)</f>
        <v>6</v>
      </c>
      <c r="O36" s="60"/>
      <c r="P36" s="60">
        <f>SUM(P4:P35)</f>
        <v>9</v>
      </c>
      <c r="Q36" s="60"/>
      <c r="R36" s="60">
        <f>SUM(R4:R35)</f>
        <v>8</v>
      </c>
      <c r="S36" s="60"/>
      <c r="T36" s="60">
        <f>SUM(T4:T35)</f>
        <v>10</v>
      </c>
      <c r="U36" s="60"/>
      <c r="V36" s="60">
        <f>SUM(V4:V35)</f>
        <v>2</v>
      </c>
      <c r="W36" s="60"/>
      <c r="X36" s="60">
        <f>SUM(X4:X35)</f>
        <v>12</v>
      </c>
      <c r="Y36" s="60"/>
      <c r="Z36" s="60">
        <f>SUM(Z4:Z35)</f>
        <v>17</v>
      </c>
      <c r="AA36" s="60"/>
      <c r="AB36" s="60">
        <f>SUM(AB4:AB35)</f>
        <v>10</v>
      </c>
      <c r="AC36" s="60"/>
      <c r="AD36" s="60">
        <f>SUM(AD4:AD35)</f>
        <v>6</v>
      </c>
      <c r="AE36" s="60"/>
      <c r="AF36" s="60">
        <f>SUM(AF4:AF35)</f>
        <v>7</v>
      </c>
      <c r="AG36" s="60"/>
      <c r="AH36" s="60">
        <f>SUM(AH4:AH35)</f>
        <v>7</v>
      </c>
      <c r="AI36" s="60"/>
      <c r="AJ36" s="60">
        <f>SUM(AJ4:AJ35)</f>
        <v>8</v>
      </c>
      <c r="AK36" s="60"/>
      <c r="AL36" s="60">
        <f>SUM(AL4:AL35)</f>
        <v>11</v>
      </c>
      <c r="AM36" s="60"/>
      <c r="AN36" s="60">
        <f>SUM(AN4:AN35)</f>
        <v>3</v>
      </c>
      <c r="AO36" s="60"/>
      <c r="AP36" s="60">
        <f>SUM(AP4:AP35)</f>
        <v>3</v>
      </c>
      <c r="AQ36" s="60"/>
      <c r="AR36" s="60">
        <f>SUM(AR4:AR35)</f>
        <v>17</v>
      </c>
      <c r="AS36" s="60"/>
      <c r="AT36" s="60">
        <f>SUM(AT4:AT35)</f>
        <v>3.25</v>
      </c>
      <c r="AU36" s="60"/>
      <c r="AV36" s="60">
        <f>SUM(AV4:AV35)</f>
        <v>16</v>
      </c>
      <c r="AW36" s="60"/>
      <c r="AX36" s="60">
        <f>SUM(AX4:AX35)</f>
        <v>17</v>
      </c>
      <c r="AY36" s="60"/>
      <c r="AZ36" s="60">
        <f>SUM(AZ4:AZ35)</f>
        <v>4</v>
      </c>
      <c r="BA36" s="60"/>
      <c r="BB36" s="60"/>
      <c r="BC36" s="47">
        <f>SUM(BC4:BC35)/32</f>
        <v>0.30799278846153844</v>
      </c>
    </row>
    <row r="37" spans="1:55" x14ac:dyDescent="0.25">
      <c r="B37" s="45">
        <f>(B36/32)</f>
        <v>0.65625</v>
      </c>
      <c r="C37" s="60"/>
      <c r="D37" s="45">
        <f>(D36/32)</f>
        <v>0.53125</v>
      </c>
      <c r="E37" s="60"/>
      <c r="F37" s="45">
        <f>(F36/32)</f>
        <v>0.375</v>
      </c>
      <c r="G37" s="60"/>
      <c r="H37" s="45">
        <f>(H36/32)</f>
        <v>0.375</v>
      </c>
      <c r="I37" s="60"/>
      <c r="J37" s="45">
        <f>(J36/32)</f>
        <v>0.65625</v>
      </c>
      <c r="K37" s="60"/>
      <c r="L37" s="45">
        <f>(L36/32)</f>
        <v>0.28125</v>
      </c>
      <c r="M37" s="60"/>
      <c r="N37" s="45">
        <f>(N36/32)</f>
        <v>0.1875</v>
      </c>
      <c r="O37" s="60"/>
      <c r="P37" s="45">
        <f>(P36/32)</f>
        <v>0.28125</v>
      </c>
      <c r="Q37" s="60"/>
      <c r="R37" s="45">
        <f>(R36/32)</f>
        <v>0.25</v>
      </c>
      <c r="S37" s="60"/>
      <c r="T37" s="45">
        <f>(T36/32)</f>
        <v>0.3125</v>
      </c>
      <c r="U37" s="60"/>
      <c r="V37" s="45">
        <f>(V36/32)</f>
        <v>6.25E-2</v>
      </c>
      <c r="W37" s="60"/>
      <c r="X37" s="45">
        <f>(X36/32)</f>
        <v>0.375</v>
      </c>
      <c r="Y37" s="60"/>
      <c r="Z37" s="45">
        <f>(Z36/32)</f>
        <v>0.53125</v>
      </c>
      <c r="AA37" s="60"/>
      <c r="AB37" s="45">
        <f>(AB36/32)</f>
        <v>0.3125</v>
      </c>
      <c r="AC37" s="60"/>
      <c r="AD37" s="45">
        <f>(AD36/32)</f>
        <v>0.1875</v>
      </c>
      <c r="AE37" s="60"/>
      <c r="AF37" s="45">
        <f>(AF36/32)</f>
        <v>0.21875</v>
      </c>
      <c r="AG37" s="60"/>
      <c r="AH37" s="45">
        <f>(AH36/32)</f>
        <v>0.21875</v>
      </c>
      <c r="AI37" s="60"/>
      <c r="AJ37" s="45">
        <f>(AJ36/32)</f>
        <v>0.25</v>
      </c>
      <c r="AK37" s="60"/>
      <c r="AL37" s="45">
        <f>(AL36/32)</f>
        <v>0.34375</v>
      </c>
      <c r="AM37" s="60"/>
      <c r="AN37" s="45">
        <f>(AN36/32)</f>
        <v>9.375E-2</v>
      </c>
      <c r="AO37" s="60"/>
      <c r="AP37" s="45">
        <f>(AP36/32)</f>
        <v>9.375E-2</v>
      </c>
      <c r="AQ37" s="60"/>
      <c r="AR37" s="45">
        <f>(AR36/32)</f>
        <v>0.53125</v>
      </c>
      <c r="AS37" s="60"/>
      <c r="AT37" s="45">
        <f>(AT36/32)</f>
        <v>0.1015625</v>
      </c>
      <c r="AU37" s="60"/>
      <c r="AV37" s="45">
        <f>(AV36/32)</f>
        <v>0.5</v>
      </c>
      <c r="AW37" s="60"/>
      <c r="AX37" s="45">
        <f>(AX36/32)</f>
        <v>0.53125</v>
      </c>
      <c r="AY37" s="60"/>
      <c r="AZ37" s="45">
        <f>(AZ36/32)</f>
        <v>0.125</v>
      </c>
      <c r="BA37" s="60"/>
      <c r="BB37" s="60"/>
      <c r="BC37" s="60"/>
    </row>
  </sheetData>
  <mergeCells count="36">
    <mergeCell ref="AU2:AU3"/>
    <mergeCell ref="AW2:AW3"/>
    <mergeCell ref="AY2:AY3"/>
    <mergeCell ref="BA2:BA3"/>
    <mergeCell ref="AO2:AO3"/>
    <mergeCell ref="AQ2:AQ3"/>
    <mergeCell ref="AS2:AS3"/>
    <mergeCell ref="AR1:AU1"/>
    <mergeCell ref="AV1:AY1"/>
    <mergeCell ref="AZ1:BA1"/>
    <mergeCell ref="K2:K3"/>
    <mergeCell ref="M2:M3"/>
    <mergeCell ref="O2:O3"/>
    <mergeCell ref="W2:W3"/>
    <mergeCell ref="Y2:Y3"/>
    <mergeCell ref="AA2:AA3"/>
    <mergeCell ref="Q2:Q3"/>
    <mergeCell ref="S2:S3"/>
    <mergeCell ref="U2:U3"/>
    <mergeCell ref="AI2:AI3"/>
    <mergeCell ref="AK2:AK3"/>
    <mergeCell ref="AM2:AM3"/>
    <mergeCell ref="AC2:AC3"/>
    <mergeCell ref="A1:A3"/>
    <mergeCell ref="C2:C3"/>
    <mergeCell ref="Z1:AQ1"/>
    <mergeCell ref="B1:G1"/>
    <mergeCell ref="H1:K1"/>
    <mergeCell ref="L1:O1"/>
    <mergeCell ref="P1:U1"/>
    <mergeCell ref="V1:Y1"/>
    <mergeCell ref="E2:E3"/>
    <mergeCell ref="G2:G3"/>
    <mergeCell ref="I2:I3"/>
    <mergeCell ref="AE2:AE3"/>
    <mergeCell ref="AG2:AG3"/>
  </mergeCells>
  <hyperlinks>
    <hyperlink ref="C15" r:id="rId1" display="http://www.congresogro.gob.mx/index.php/transplist00/informacion-publica-de-oficio/135-transparencia-lxi/3950-la-remuneracion-mensual-por-puesto."/>
    <hyperlink ref="Y32" r:id="rId2"/>
    <hyperlink ref="AU21" r:id="rId3"/>
    <hyperlink ref="AG10" r:id="rId4" display="http://congresocoahuila.gob.mx/portal/wp-content/uploads/2015/05/21XXV-LX_04.pdf"/>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Estructura</vt:lpstr>
      <vt:lpstr>Finanzas</vt:lpstr>
      <vt:lpstr>Función</vt:lpstr>
      <vt:lpstr>Transparencia Legislativa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IMCO</dc:creator>
  <cp:lastModifiedBy>IMCO</cp:lastModifiedBy>
  <dcterms:created xsi:type="dcterms:W3CDTF">2016-05-02T19:02:22Z</dcterms:created>
  <dcterms:modified xsi:type="dcterms:W3CDTF">2016-06-28T18:26:41Z</dcterms:modified>
</cp:coreProperties>
</file>