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IMCO\Desktop\Documentos\Salud\OMENT\"/>
    </mc:Choice>
  </mc:AlternateContent>
  <bookViews>
    <workbookView xWindow="0" yWindow="0" windowWidth="20490" windowHeight="7755" tabRatio="500"/>
  </bookViews>
  <sheets>
    <sheet name="INTRO" sheetId="10" r:id="rId1"/>
    <sheet name="ABS" sheetId="9" r:id="rId2"/>
    <sheet name="IND" sheetId="14" r:id="rId3"/>
    <sheet name="NORM" sheetId="15" r:id="rId4"/>
    <sheet name="NORM_Xp" sheetId="17" r:id="rId5"/>
    <sheet name="Puntaje" sheetId="18" r:id="rId6"/>
    <sheet name="Ranking" sheetId="20" r:id="rId7"/>
    <sheet name="Analisis" sheetId="19" r:id="rId8"/>
  </sheets>
  <definedNames>
    <definedName name="_xlnm._FilterDatabase" localSheetId="2" hidden="1">IND!$CJ$10:$CJ$42</definedName>
    <definedName name="_xlnm._FilterDatabase" localSheetId="6" hidden="1">Ranking!$D$45:$E$45</definedName>
    <definedName name="Componente">Ranking!$UK$4:$UK$11</definedName>
    <definedName name="componentes">Ranking!$UK$4:$UK$13</definedName>
    <definedName name="Estado">Puntaje!$B$5:$B$36</definedName>
    <definedName name="Estados">Analisis!#REF!</definedName>
    <definedName name="lista">Ranking!$A$4:$A$17</definedName>
    <definedName name="listacomponente">Ranking!$UK$4:$UK$13</definedName>
    <definedName name="listado">Ranking!$UK$4:$UK$13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B12" i="14" l="1"/>
  <c r="AB13" i="14"/>
  <c r="AB14" i="14"/>
  <c r="AB15" i="14"/>
  <c r="AB16" i="14"/>
  <c r="AB17" i="14"/>
  <c r="AB18" i="14"/>
  <c r="AB19" i="14"/>
  <c r="AB20" i="14"/>
  <c r="AB21" i="14"/>
  <c r="AB22" i="14"/>
  <c r="AB23" i="14"/>
  <c r="AB24" i="14"/>
  <c r="AB25" i="14"/>
  <c r="AB26" i="14"/>
  <c r="AB27" i="14"/>
  <c r="AB28" i="14"/>
  <c r="AB29" i="14"/>
  <c r="AB30" i="14"/>
  <c r="AB31" i="14"/>
  <c r="AB32" i="14"/>
  <c r="AB33" i="14"/>
  <c r="AB34" i="14"/>
  <c r="AB35" i="14"/>
  <c r="AB36" i="14"/>
  <c r="AB37" i="14"/>
  <c r="AB38" i="14"/>
  <c r="AB39" i="14"/>
  <c r="AB40" i="14"/>
  <c r="AB41" i="14"/>
  <c r="AB42" i="14"/>
  <c r="AB11" i="14"/>
  <c r="AB2" i="15"/>
  <c r="AB1" i="14"/>
  <c r="AB1" i="15"/>
  <c r="AB41" i="15"/>
  <c r="AB41" i="17"/>
  <c r="AB2" i="17"/>
  <c r="Y1" i="14"/>
  <c r="Y1" i="15"/>
  <c r="Y42" i="14"/>
  <c r="Y11" i="14"/>
  <c r="Y12" i="14"/>
  <c r="Y13" i="14"/>
  <c r="Y14" i="14"/>
  <c r="Y15" i="14"/>
  <c r="Y16" i="14"/>
  <c r="Y17" i="14"/>
  <c r="Y18" i="14"/>
  <c r="Y19" i="14"/>
  <c r="Y20" i="14"/>
  <c r="Y21" i="14"/>
  <c r="Y22" i="14"/>
  <c r="Y23" i="14"/>
  <c r="Y24" i="14"/>
  <c r="Y25" i="14"/>
  <c r="Y26" i="14"/>
  <c r="Y27" i="14"/>
  <c r="Y28" i="14"/>
  <c r="Y29" i="14"/>
  <c r="Y30" i="14"/>
  <c r="Y31" i="14"/>
  <c r="Y32" i="14"/>
  <c r="Y33" i="14"/>
  <c r="Y34" i="14"/>
  <c r="Y35" i="14"/>
  <c r="Y36" i="14"/>
  <c r="Y37" i="14"/>
  <c r="Y38" i="14"/>
  <c r="Y39" i="14"/>
  <c r="Y40" i="14"/>
  <c r="Y41" i="14"/>
  <c r="Y41" i="15"/>
  <c r="Y41" i="17"/>
  <c r="Z1" i="14"/>
  <c r="Z1" i="15"/>
  <c r="Z42" i="14"/>
  <c r="Z11" i="14"/>
  <c r="Z12" i="14"/>
  <c r="Z13" i="14"/>
  <c r="Z14" i="14"/>
  <c r="Z15" i="14"/>
  <c r="Z16" i="14"/>
  <c r="Z17" i="14"/>
  <c r="Z18" i="14"/>
  <c r="Z19" i="14"/>
  <c r="Z20" i="14"/>
  <c r="Z21" i="14"/>
  <c r="Z22" i="14"/>
  <c r="Z23" i="14"/>
  <c r="Z24" i="14"/>
  <c r="Z25" i="14"/>
  <c r="Z26" i="14"/>
  <c r="Z27" i="14"/>
  <c r="Z28" i="14"/>
  <c r="Z29" i="14"/>
  <c r="Z30" i="14"/>
  <c r="Z31" i="14"/>
  <c r="Z32" i="14"/>
  <c r="Z33" i="14"/>
  <c r="Z34" i="14"/>
  <c r="Z35" i="14"/>
  <c r="Z36" i="14"/>
  <c r="Z37" i="14"/>
  <c r="Z38" i="14"/>
  <c r="Z39" i="14"/>
  <c r="Z40" i="14"/>
  <c r="Z41" i="14"/>
  <c r="Z41" i="15"/>
  <c r="Z2" i="15"/>
  <c r="Z41" i="17"/>
  <c r="AA1" i="14"/>
  <c r="AA1" i="15"/>
  <c r="AA42" i="14"/>
  <c r="AA11" i="14"/>
  <c r="AA12" i="14"/>
  <c r="AA13" i="14"/>
  <c r="AA14" i="14"/>
  <c r="AA15" i="14"/>
  <c r="AA16" i="14"/>
  <c r="AA17" i="14"/>
  <c r="AA18" i="14"/>
  <c r="AA19" i="14"/>
  <c r="AA20" i="14"/>
  <c r="AA21" i="14"/>
  <c r="AA22" i="14"/>
  <c r="AA23" i="14"/>
  <c r="AA24" i="14"/>
  <c r="AA25" i="14"/>
  <c r="AA26" i="14"/>
  <c r="AA27" i="14"/>
  <c r="AA28" i="14"/>
  <c r="AA29" i="14"/>
  <c r="AA30" i="14"/>
  <c r="AA31" i="14"/>
  <c r="AA32" i="14"/>
  <c r="AA33" i="14"/>
  <c r="AA34" i="14"/>
  <c r="AA35" i="14"/>
  <c r="AA36" i="14"/>
  <c r="AA37" i="14"/>
  <c r="AA38" i="14"/>
  <c r="AA39" i="14"/>
  <c r="AA40" i="14"/>
  <c r="AA41" i="14"/>
  <c r="AA41" i="15"/>
  <c r="AA41" i="17"/>
  <c r="Z2" i="17"/>
  <c r="AH2" i="15"/>
  <c r="AH41" i="17"/>
  <c r="AH2" i="17"/>
  <c r="F72" i="18"/>
  <c r="AB10" i="15"/>
  <c r="AB10" i="17"/>
  <c r="Y10" i="15"/>
  <c r="Y10" i="17"/>
  <c r="Z10" i="15"/>
  <c r="Z10" i="17"/>
  <c r="AA10" i="15"/>
  <c r="AA10" i="17"/>
  <c r="AH10" i="17"/>
  <c r="F41" i="18"/>
  <c r="T43" i="14"/>
  <c r="E25" i="14"/>
  <c r="E30" i="14"/>
  <c r="D11" i="19"/>
  <c r="CM42" i="9"/>
  <c r="CN42" i="9"/>
  <c r="BK43" i="14"/>
  <c r="CO42" i="9"/>
  <c r="CP42" i="9"/>
  <c r="CR42" i="9"/>
  <c r="BL43" i="14"/>
  <c r="CQ42" i="9"/>
  <c r="BM43" i="14"/>
  <c r="CS42" i="9"/>
  <c r="DS42" i="9"/>
  <c r="DT42" i="9"/>
  <c r="BN43" i="14"/>
  <c r="CT42" i="9"/>
  <c r="CU42" i="9"/>
  <c r="BO43" i="14"/>
  <c r="CK42" i="9"/>
  <c r="CJ42" i="9"/>
  <c r="BI43" i="14"/>
  <c r="BA42" i="9"/>
  <c r="BB42" i="9"/>
  <c r="AQ43" i="14"/>
  <c r="BC42" i="9"/>
  <c r="BD42" i="9"/>
  <c r="AR43" i="14"/>
  <c r="BE42" i="9"/>
  <c r="BF42" i="9"/>
  <c r="AS43" i="14"/>
  <c r="BG42" i="9"/>
  <c r="BH42" i="9"/>
  <c r="AT43" i="14"/>
  <c r="BI42" i="9"/>
  <c r="BJ42" i="9"/>
  <c r="AU43" i="14"/>
  <c r="BK42" i="9"/>
  <c r="BL42" i="9"/>
  <c r="AV43" i="14"/>
  <c r="BM42" i="9"/>
  <c r="BN42" i="9"/>
  <c r="AW43" i="14"/>
  <c r="BO42" i="9"/>
  <c r="BP42" i="9"/>
  <c r="AX43" i="14"/>
  <c r="BQ42" i="9"/>
  <c r="BR42" i="9"/>
  <c r="AY43" i="14"/>
  <c r="BS42" i="9"/>
  <c r="BT42" i="9"/>
  <c r="AZ43" i="14"/>
  <c r="BU42" i="9"/>
  <c r="BV42" i="9"/>
  <c r="BA43" i="14"/>
  <c r="BW42" i="9"/>
  <c r="BX42" i="9"/>
  <c r="BB43" i="14"/>
  <c r="BY42" i="9"/>
  <c r="BZ42" i="9"/>
  <c r="BC43" i="14"/>
  <c r="CB42" i="9"/>
  <c r="CA42" i="9"/>
  <c r="BD43" i="14"/>
  <c r="CD42" i="9"/>
  <c r="CC42" i="9"/>
  <c r="BE43" i="14"/>
  <c r="CF42" i="9"/>
  <c r="CE42" i="9"/>
  <c r="BF43" i="14"/>
  <c r="CG42" i="9"/>
  <c r="CH42" i="9"/>
  <c r="BG43" i="14"/>
  <c r="AC43" i="14"/>
  <c r="Z43" i="14"/>
  <c r="E42" i="9"/>
  <c r="DG42" i="9"/>
  <c r="E43" i="14"/>
  <c r="F42" i="9"/>
  <c r="F43" i="14"/>
  <c r="G42" i="9"/>
  <c r="DH42" i="9"/>
  <c r="G43" i="14"/>
  <c r="H42" i="9"/>
  <c r="DM42" i="9"/>
  <c r="H43" i="14"/>
  <c r="I42" i="9"/>
  <c r="DE42" i="9"/>
  <c r="I43" i="14"/>
  <c r="J42" i="9"/>
  <c r="J43" i="14"/>
  <c r="K42" i="9"/>
  <c r="L42" i="9"/>
  <c r="K43" i="14"/>
  <c r="M42" i="9"/>
  <c r="N42" i="9"/>
  <c r="L43" i="14"/>
  <c r="O42" i="9"/>
  <c r="P42" i="9"/>
  <c r="M43" i="14"/>
  <c r="Q42" i="9"/>
  <c r="R42" i="9"/>
  <c r="N43" i="14"/>
  <c r="S42" i="9"/>
  <c r="DP42" i="9"/>
  <c r="O43" i="14"/>
  <c r="T42" i="9"/>
  <c r="DO42" i="9"/>
  <c r="P43" i="14"/>
  <c r="U42" i="9"/>
  <c r="DN42" i="9"/>
  <c r="Q43" i="14"/>
  <c r="V42" i="9"/>
  <c r="W42" i="9"/>
  <c r="R43" i="14"/>
  <c r="X42" i="9"/>
  <c r="S43" i="14"/>
  <c r="U43" i="14"/>
  <c r="AA42" i="9"/>
  <c r="DV42" i="9"/>
  <c r="V43" i="14"/>
  <c r="W43" i="14"/>
  <c r="X43" i="14"/>
  <c r="Y43" i="14"/>
  <c r="AH42" i="9"/>
  <c r="AG42" i="9"/>
  <c r="AA43" i="14"/>
  <c r="AL42" i="9"/>
  <c r="AK42" i="9"/>
  <c r="AD43" i="14"/>
  <c r="AN42" i="9"/>
  <c r="AM42" i="9"/>
  <c r="AE43" i="14"/>
  <c r="AO42" i="9"/>
  <c r="AP42" i="9"/>
  <c r="AF43" i="14"/>
  <c r="AQ42" i="9"/>
  <c r="AG43" i="14"/>
  <c r="AH43" i="14"/>
  <c r="AS42" i="9"/>
  <c r="DF42" i="9"/>
  <c r="AI43" i="14"/>
  <c r="AT42" i="9"/>
  <c r="AJ43" i="14"/>
  <c r="AU42" i="9"/>
  <c r="DQ42" i="9"/>
  <c r="AK43" i="14"/>
  <c r="AV42" i="9"/>
  <c r="AL43" i="14"/>
  <c r="AW42" i="9"/>
  <c r="DU42" i="9"/>
  <c r="AM43" i="14"/>
  <c r="AX42" i="9"/>
  <c r="DW42" i="9"/>
  <c r="AN43" i="14"/>
  <c r="C43" i="14"/>
  <c r="BG7" i="19"/>
  <c r="BH7" i="19"/>
  <c r="BI7" i="19"/>
  <c r="BJ7" i="19"/>
  <c r="BF7" i="19"/>
  <c r="BE7" i="19"/>
  <c r="BD7" i="19"/>
  <c r="AO7" i="19"/>
  <c r="AP7" i="19"/>
  <c r="AQ7" i="19"/>
  <c r="AR7" i="19"/>
  <c r="AS7" i="19"/>
  <c r="AT7" i="19"/>
  <c r="AU7" i="19"/>
  <c r="AV7" i="19"/>
  <c r="AW7" i="19"/>
  <c r="AX7" i="19"/>
  <c r="AY7" i="19"/>
  <c r="AZ7" i="19"/>
  <c r="BA7" i="19"/>
  <c r="BB7" i="19"/>
  <c r="BC7" i="19"/>
  <c r="AN7"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D7" i="19"/>
  <c r="D7" i="14"/>
  <c r="BL12" i="14"/>
  <c r="BL13" i="14"/>
  <c r="BL14" i="14"/>
  <c r="BL15" i="14"/>
  <c r="BL16" i="14"/>
  <c r="BL17" i="14"/>
  <c r="BL18" i="14"/>
  <c r="BL19" i="14"/>
  <c r="BL20" i="14"/>
  <c r="BL21" i="14"/>
  <c r="BL22" i="14"/>
  <c r="BL23" i="14"/>
  <c r="BL24" i="14"/>
  <c r="BL25" i="14"/>
  <c r="BL26" i="14"/>
  <c r="BL27" i="14"/>
  <c r="BL28" i="14"/>
  <c r="BL29" i="14"/>
  <c r="BL30" i="14"/>
  <c r="BL31" i="14"/>
  <c r="BL32" i="14"/>
  <c r="BL33" i="14"/>
  <c r="BL34" i="14"/>
  <c r="BL35" i="14"/>
  <c r="BL36" i="14"/>
  <c r="BL37" i="14"/>
  <c r="BL38" i="14"/>
  <c r="BL39" i="14"/>
  <c r="BL40" i="14"/>
  <c r="BL41" i="14"/>
  <c r="BL42" i="14"/>
  <c r="BL11" i="14"/>
  <c r="BM11" i="14"/>
  <c r="AQ1" i="14"/>
  <c r="AQ1" i="15"/>
  <c r="AQ11" i="14"/>
  <c r="AQ12" i="14"/>
  <c r="AQ13" i="14"/>
  <c r="AQ14" i="14"/>
  <c r="AQ15" i="14"/>
  <c r="AQ16" i="14"/>
  <c r="AQ17" i="14"/>
  <c r="AQ18" i="14"/>
  <c r="AQ19" i="14"/>
  <c r="AQ20" i="14"/>
  <c r="AQ21" i="14"/>
  <c r="AQ22" i="14"/>
  <c r="AQ23" i="14"/>
  <c r="AQ24" i="14"/>
  <c r="AQ25" i="14"/>
  <c r="AQ26" i="14"/>
  <c r="AQ27" i="14"/>
  <c r="AQ28" i="14"/>
  <c r="AQ29" i="14"/>
  <c r="AQ30" i="14"/>
  <c r="AQ31" i="14"/>
  <c r="AQ32" i="14"/>
  <c r="AQ33" i="14"/>
  <c r="AQ34" i="14"/>
  <c r="AQ35" i="14"/>
  <c r="AQ36" i="14"/>
  <c r="AQ37" i="14"/>
  <c r="AQ38" i="14"/>
  <c r="AQ39" i="14"/>
  <c r="AQ40" i="14"/>
  <c r="AQ41" i="14"/>
  <c r="AQ42" i="14"/>
  <c r="AQ10" i="15"/>
  <c r="AQ2" i="15"/>
  <c r="AQ10" i="17"/>
  <c r="AR1" i="14"/>
  <c r="AR1" i="15"/>
  <c r="AR11" i="14"/>
  <c r="AR12" i="14"/>
  <c r="AR13" i="14"/>
  <c r="AR14" i="14"/>
  <c r="AR15" i="14"/>
  <c r="AR16" i="14"/>
  <c r="AR17" i="14"/>
  <c r="AR18" i="14"/>
  <c r="AR19" i="14"/>
  <c r="AR20" i="14"/>
  <c r="AR21" i="14"/>
  <c r="AR22" i="14"/>
  <c r="AR23" i="14"/>
  <c r="AR24" i="14"/>
  <c r="AR25" i="14"/>
  <c r="AR26" i="14"/>
  <c r="AR27" i="14"/>
  <c r="AR28" i="14"/>
  <c r="AR29" i="14"/>
  <c r="AR30" i="14"/>
  <c r="AR31" i="14"/>
  <c r="AR32" i="14"/>
  <c r="AR33" i="14"/>
  <c r="AR34" i="14"/>
  <c r="AR35" i="14"/>
  <c r="AR36" i="14"/>
  <c r="AR37" i="14"/>
  <c r="AR38" i="14"/>
  <c r="AR39" i="14"/>
  <c r="AR40" i="14"/>
  <c r="AR41" i="14"/>
  <c r="AR42" i="14"/>
  <c r="AR10" i="15"/>
  <c r="AR2" i="15"/>
  <c r="AR10" i="17"/>
  <c r="AS1" i="14"/>
  <c r="AS1" i="15"/>
  <c r="AS11" i="14"/>
  <c r="AS12" i="14"/>
  <c r="AS13" i="14"/>
  <c r="AS14" i="14"/>
  <c r="AS15" i="14"/>
  <c r="AS16" i="14"/>
  <c r="AS17" i="14"/>
  <c r="AS18" i="14"/>
  <c r="AS19" i="14"/>
  <c r="AS20" i="14"/>
  <c r="AS21" i="14"/>
  <c r="AS22" i="14"/>
  <c r="AS23" i="14"/>
  <c r="AS24" i="14"/>
  <c r="AS25" i="14"/>
  <c r="AS26" i="14"/>
  <c r="AS27" i="14"/>
  <c r="AS28" i="14"/>
  <c r="AS29" i="14"/>
  <c r="AS30" i="14"/>
  <c r="AS31" i="14"/>
  <c r="AS32" i="14"/>
  <c r="AS33" i="14"/>
  <c r="AS34" i="14"/>
  <c r="AS35" i="14"/>
  <c r="AS36" i="14"/>
  <c r="AS37" i="14"/>
  <c r="AS38" i="14"/>
  <c r="AS39" i="14"/>
  <c r="AS40" i="14"/>
  <c r="AS41" i="14"/>
  <c r="AS42" i="14"/>
  <c r="AS10" i="15"/>
  <c r="AS2" i="14"/>
  <c r="AS2" i="15"/>
  <c r="AS10" i="17"/>
  <c r="AT1" i="14"/>
  <c r="AT1" i="15"/>
  <c r="AT11" i="14"/>
  <c r="AT12" i="14"/>
  <c r="AT13" i="14"/>
  <c r="AT14" i="14"/>
  <c r="AT15" i="14"/>
  <c r="AT16" i="14"/>
  <c r="AT17" i="14"/>
  <c r="AT18" i="14"/>
  <c r="AT19" i="14"/>
  <c r="AT20" i="14"/>
  <c r="AT21" i="14"/>
  <c r="AT22" i="14"/>
  <c r="AT23" i="14"/>
  <c r="AT24" i="14"/>
  <c r="AT25" i="14"/>
  <c r="AT26" i="14"/>
  <c r="AT27" i="14"/>
  <c r="AT28" i="14"/>
  <c r="AT29" i="14"/>
  <c r="AT30" i="14"/>
  <c r="AT31" i="14"/>
  <c r="AT32" i="14"/>
  <c r="AT33" i="14"/>
  <c r="AT34" i="14"/>
  <c r="AT35" i="14"/>
  <c r="AT36" i="14"/>
  <c r="AT37" i="14"/>
  <c r="AT38" i="14"/>
  <c r="AT39" i="14"/>
  <c r="AT40" i="14"/>
  <c r="AT41" i="14"/>
  <c r="AT42" i="14"/>
  <c r="AT10" i="15"/>
  <c r="AT2" i="14"/>
  <c r="AT2" i="15"/>
  <c r="AT10" i="17"/>
  <c r="AU1" i="14"/>
  <c r="AU1" i="15"/>
  <c r="AU11" i="14"/>
  <c r="AU12" i="14"/>
  <c r="AU13" i="14"/>
  <c r="AU14" i="14"/>
  <c r="AU15" i="14"/>
  <c r="AU16" i="14"/>
  <c r="AU17" i="14"/>
  <c r="AU18" i="14"/>
  <c r="AU19" i="14"/>
  <c r="AU20" i="14"/>
  <c r="AU21" i="14"/>
  <c r="AU22" i="14"/>
  <c r="AU23" i="14"/>
  <c r="AU24" i="14"/>
  <c r="AU25" i="14"/>
  <c r="AU26" i="14"/>
  <c r="AU27" i="14"/>
  <c r="AU28" i="14"/>
  <c r="AU29" i="14"/>
  <c r="AU30" i="14"/>
  <c r="AU31" i="14"/>
  <c r="AU32" i="14"/>
  <c r="AU33" i="14"/>
  <c r="AU34" i="14"/>
  <c r="AU35" i="14"/>
  <c r="AU36" i="14"/>
  <c r="AU37" i="14"/>
  <c r="AU38" i="14"/>
  <c r="AU39" i="14"/>
  <c r="AU40" i="14"/>
  <c r="AU41" i="14"/>
  <c r="AU42" i="14"/>
  <c r="AU10" i="15"/>
  <c r="AU2" i="14"/>
  <c r="AU2" i="15"/>
  <c r="AU10" i="17"/>
  <c r="AV1" i="14"/>
  <c r="AV1" i="15"/>
  <c r="AV11" i="14"/>
  <c r="AV12" i="14"/>
  <c r="AV13" i="14"/>
  <c r="AV14" i="14"/>
  <c r="AV15" i="14"/>
  <c r="AV16" i="14"/>
  <c r="AV17" i="14"/>
  <c r="AV18" i="14"/>
  <c r="AV19" i="14"/>
  <c r="AV20" i="14"/>
  <c r="AV21" i="14"/>
  <c r="AV22" i="14"/>
  <c r="AV23" i="14"/>
  <c r="AV24" i="14"/>
  <c r="AV25" i="14"/>
  <c r="AV26" i="14"/>
  <c r="AV27" i="14"/>
  <c r="AV28" i="14"/>
  <c r="AV29" i="14"/>
  <c r="AV30" i="14"/>
  <c r="AV31" i="14"/>
  <c r="AV32" i="14"/>
  <c r="AV33" i="14"/>
  <c r="AV34" i="14"/>
  <c r="AV35" i="14"/>
  <c r="AV36" i="14"/>
  <c r="AV37" i="14"/>
  <c r="AV38" i="14"/>
  <c r="AV39" i="14"/>
  <c r="AV40" i="14"/>
  <c r="AV41" i="14"/>
  <c r="AV42" i="14"/>
  <c r="AV10" i="15"/>
  <c r="AV2" i="14"/>
  <c r="AV2" i="15"/>
  <c r="AV10" i="17"/>
  <c r="AW1" i="14"/>
  <c r="AW1" i="15"/>
  <c r="AW11" i="14"/>
  <c r="AW12" i="14"/>
  <c r="AW13" i="14"/>
  <c r="AW14" i="14"/>
  <c r="AW15" i="14"/>
  <c r="AW16" i="14"/>
  <c r="AW17" i="14"/>
  <c r="AW18" i="14"/>
  <c r="AW19" i="14"/>
  <c r="AW20" i="14"/>
  <c r="AW21" i="14"/>
  <c r="AW22" i="14"/>
  <c r="AW23" i="14"/>
  <c r="AW24" i="14"/>
  <c r="AW25" i="14"/>
  <c r="AW26" i="14"/>
  <c r="AW27" i="14"/>
  <c r="AW28" i="14"/>
  <c r="AW29" i="14"/>
  <c r="AW30" i="14"/>
  <c r="AW31" i="14"/>
  <c r="AW32" i="14"/>
  <c r="AW33" i="14"/>
  <c r="AW34" i="14"/>
  <c r="AW35" i="14"/>
  <c r="AW36" i="14"/>
  <c r="AW37" i="14"/>
  <c r="AW38" i="14"/>
  <c r="AW39" i="14"/>
  <c r="AW40" i="14"/>
  <c r="AW41" i="14"/>
  <c r="AW42" i="14"/>
  <c r="AW10" i="15"/>
  <c r="AW2" i="14"/>
  <c r="AW2" i="15"/>
  <c r="AW10" i="17"/>
  <c r="AX1" i="14"/>
  <c r="AX1" i="15"/>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37" i="14"/>
  <c r="AX38" i="14"/>
  <c r="AX39" i="14"/>
  <c r="AX40" i="14"/>
  <c r="AX41" i="14"/>
  <c r="AX42" i="14"/>
  <c r="AX10" i="15"/>
  <c r="AX2" i="14"/>
  <c r="AX2" i="15"/>
  <c r="AX10" i="17"/>
  <c r="AY1" i="14"/>
  <c r="AY1" i="15"/>
  <c r="AY11" i="14"/>
  <c r="AY12" i="14"/>
  <c r="AY13" i="14"/>
  <c r="AY14" i="14"/>
  <c r="AY15" i="14"/>
  <c r="AY16" i="14"/>
  <c r="AY17" i="14"/>
  <c r="AY18" i="14"/>
  <c r="AY19" i="14"/>
  <c r="AY20" i="14"/>
  <c r="AY21" i="14"/>
  <c r="AY22" i="14"/>
  <c r="AY23" i="14"/>
  <c r="AY24" i="14"/>
  <c r="AY25" i="14"/>
  <c r="AY26" i="14"/>
  <c r="AY27" i="14"/>
  <c r="AY28" i="14"/>
  <c r="AY29" i="14"/>
  <c r="AY30" i="14"/>
  <c r="AY31" i="14"/>
  <c r="AY32" i="14"/>
  <c r="AY33" i="14"/>
  <c r="AY34" i="14"/>
  <c r="AY35" i="14"/>
  <c r="AY36" i="14"/>
  <c r="AY37" i="14"/>
  <c r="AY38" i="14"/>
  <c r="AY39" i="14"/>
  <c r="AY40" i="14"/>
  <c r="AY41" i="14"/>
  <c r="AY42" i="14"/>
  <c r="AY10" i="15"/>
  <c r="AY2" i="14"/>
  <c r="AY2" i="15"/>
  <c r="AY10" i="17"/>
  <c r="AZ1" i="14"/>
  <c r="AZ1" i="15"/>
  <c r="AZ11" i="14"/>
  <c r="AZ12" i="14"/>
  <c r="AZ13" i="14"/>
  <c r="AZ14" i="14"/>
  <c r="AZ15" i="14"/>
  <c r="AZ16" i="14"/>
  <c r="AZ17" i="14"/>
  <c r="AZ18" i="14"/>
  <c r="AZ19" i="14"/>
  <c r="AZ20" i="14"/>
  <c r="AZ21" i="14"/>
  <c r="AZ22" i="14"/>
  <c r="AZ23" i="14"/>
  <c r="AZ24" i="14"/>
  <c r="AZ25" i="14"/>
  <c r="AZ26" i="14"/>
  <c r="AZ27" i="14"/>
  <c r="AZ28" i="14"/>
  <c r="AZ29" i="14"/>
  <c r="AZ30" i="14"/>
  <c r="AZ31" i="14"/>
  <c r="AZ32" i="14"/>
  <c r="AZ33" i="14"/>
  <c r="AZ34" i="14"/>
  <c r="AZ35" i="14"/>
  <c r="AZ36" i="14"/>
  <c r="AZ37" i="14"/>
  <c r="AZ38" i="14"/>
  <c r="AZ39" i="14"/>
  <c r="AZ40" i="14"/>
  <c r="AZ41" i="14"/>
  <c r="AZ42" i="14"/>
  <c r="AZ10" i="15"/>
  <c r="AZ2" i="14"/>
  <c r="AZ2" i="15"/>
  <c r="AZ10" i="17"/>
  <c r="BA1" i="14"/>
  <c r="BA1" i="15"/>
  <c r="BA11" i="14"/>
  <c r="BA12" i="14"/>
  <c r="BA13" i="14"/>
  <c r="BA14" i="14"/>
  <c r="BA15" i="14"/>
  <c r="BA16" i="14"/>
  <c r="BA17" i="14"/>
  <c r="BA18" i="14"/>
  <c r="BA19" i="14"/>
  <c r="BA20" i="14"/>
  <c r="BA21" i="14"/>
  <c r="BA22" i="14"/>
  <c r="BA23" i="14"/>
  <c r="BA24" i="14"/>
  <c r="BA25" i="14"/>
  <c r="BA26" i="14"/>
  <c r="BA27" i="14"/>
  <c r="BA28" i="14"/>
  <c r="BA29" i="14"/>
  <c r="BA30" i="14"/>
  <c r="BA31" i="14"/>
  <c r="BA32" i="14"/>
  <c r="BA33" i="14"/>
  <c r="BA34" i="14"/>
  <c r="BA35" i="14"/>
  <c r="BA36" i="14"/>
  <c r="BA37" i="14"/>
  <c r="BA38" i="14"/>
  <c r="BA39" i="14"/>
  <c r="BA40" i="14"/>
  <c r="BA41" i="14"/>
  <c r="BA42" i="14"/>
  <c r="BA10" i="15"/>
  <c r="BA2" i="14"/>
  <c r="BA2" i="15"/>
  <c r="BA10" i="17"/>
  <c r="BB1" i="14"/>
  <c r="BB1" i="15"/>
  <c r="BB11" i="14"/>
  <c r="BB12" i="14"/>
  <c r="BB13" i="14"/>
  <c r="BB14" i="14"/>
  <c r="BB15" i="14"/>
  <c r="BB16" i="14"/>
  <c r="BB17" i="14"/>
  <c r="BB18" i="14"/>
  <c r="BB19" i="14"/>
  <c r="BB20" i="14"/>
  <c r="BB21" i="14"/>
  <c r="BB22" i="14"/>
  <c r="BB23" i="14"/>
  <c r="BB24" i="14"/>
  <c r="BB25" i="14"/>
  <c r="BB26" i="14"/>
  <c r="BB27" i="14"/>
  <c r="BB28" i="14"/>
  <c r="BB29" i="14"/>
  <c r="BB30" i="14"/>
  <c r="BB31" i="14"/>
  <c r="BB32" i="14"/>
  <c r="BB33" i="14"/>
  <c r="BB34" i="14"/>
  <c r="BB35" i="14"/>
  <c r="BB36" i="14"/>
  <c r="BB37" i="14"/>
  <c r="BB38" i="14"/>
  <c r="BB39" i="14"/>
  <c r="BB40" i="14"/>
  <c r="BB41" i="14"/>
  <c r="BB42" i="14"/>
  <c r="BB10" i="15"/>
  <c r="BB2" i="14"/>
  <c r="BB2" i="15"/>
  <c r="BB10" i="17"/>
  <c r="BC1" i="14"/>
  <c r="BC1" i="15"/>
  <c r="BC11" i="14"/>
  <c r="BC12" i="14"/>
  <c r="BC13" i="14"/>
  <c r="BC14" i="14"/>
  <c r="BC15" i="14"/>
  <c r="BC16" i="14"/>
  <c r="BC17" i="14"/>
  <c r="BC18" i="14"/>
  <c r="BC19" i="14"/>
  <c r="BC20" i="14"/>
  <c r="BC21" i="14"/>
  <c r="BC22" i="14"/>
  <c r="BC23" i="14"/>
  <c r="BC24" i="14"/>
  <c r="BC25" i="14"/>
  <c r="BC26" i="14"/>
  <c r="BC27" i="14"/>
  <c r="BC28" i="14"/>
  <c r="BC29" i="14"/>
  <c r="BC30" i="14"/>
  <c r="BC31" i="14"/>
  <c r="BC32" i="14"/>
  <c r="BC33" i="14"/>
  <c r="BC34" i="14"/>
  <c r="BC35" i="14"/>
  <c r="BC36" i="14"/>
  <c r="BC37" i="14"/>
  <c r="BC38" i="14"/>
  <c r="BC39" i="14"/>
  <c r="BC40" i="14"/>
  <c r="BC41" i="14"/>
  <c r="BC42" i="14"/>
  <c r="BC10" i="15"/>
  <c r="BC2" i="14"/>
  <c r="BC2" i="15"/>
  <c r="BC10" i="17"/>
  <c r="BD1" i="14"/>
  <c r="BD1" i="15"/>
  <c r="BD11" i="14"/>
  <c r="BD12" i="14"/>
  <c r="BD13" i="14"/>
  <c r="BD14" i="14"/>
  <c r="BD15" i="14"/>
  <c r="BD16" i="14"/>
  <c r="BD17" i="14"/>
  <c r="BD18" i="14"/>
  <c r="BD19" i="14"/>
  <c r="BD20" i="14"/>
  <c r="BD21" i="14"/>
  <c r="BD22" i="14"/>
  <c r="BD23" i="14"/>
  <c r="BD24" i="14"/>
  <c r="BD25" i="14"/>
  <c r="BD26" i="14"/>
  <c r="BD27" i="14"/>
  <c r="BD28" i="14"/>
  <c r="BD29" i="14"/>
  <c r="BD30" i="14"/>
  <c r="BD31" i="14"/>
  <c r="BD32" i="14"/>
  <c r="BD33" i="14"/>
  <c r="BD34" i="14"/>
  <c r="BD35" i="14"/>
  <c r="BD36" i="14"/>
  <c r="BD37" i="14"/>
  <c r="BD38" i="14"/>
  <c r="BD39" i="14"/>
  <c r="BD40" i="14"/>
  <c r="BD41" i="14"/>
  <c r="BD42" i="14"/>
  <c r="BD10" i="15"/>
  <c r="BD2" i="15"/>
  <c r="BD10" i="17"/>
  <c r="BE1" i="14"/>
  <c r="BE1" i="15"/>
  <c r="BE11" i="14"/>
  <c r="BE12" i="14"/>
  <c r="BE13" i="14"/>
  <c r="BE14" i="14"/>
  <c r="BE15" i="14"/>
  <c r="BE16" i="14"/>
  <c r="BE17" i="14"/>
  <c r="BE18" i="14"/>
  <c r="BE19" i="14"/>
  <c r="BE20" i="14"/>
  <c r="BE21" i="14"/>
  <c r="BE22" i="14"/>
  <c r="BE23" i="14"/>
  <c r="BE24" i="14"/>
  <c r="BE25" i="14"/>
  <c r="BE26" i="14"/>
  <c r="BE27" i="14"/>
  <c r="BE28" i="14"/>
  <c r="BE29" i="14"/>
  <c r="BE30" i="14"/>
  <c r="BE31" i="14"/>
  <c r="BE32" i="14"/>
  <c r="BE33" i="14"/>
  <c r="BE34" i="14"/>
  <c r="BE35" i="14"/>
  <c r="BE36" i="14"/>
  <c r="BE37" i="14"/>
  <c r="BE38" i="14"/>
  <c r="BE39" i="14"/>
  <c r="BE40" i="14"/>
  <c r="BE41" i="14"/>
  <c r="BE42" i="14"/>
  <c r="BE10" i="15"/>
  <c r="BE2" i="15"/>
  <c r="BE10" i="17"/>
  <c r="BF1" i="14"/>
  <c r="BF1" i="15"/>
  <c r="BF11" i="14"/>
  <c r="BF12" i="14"/>
  <c r="BF13" i="14"/>
  <c r="BF14" i="14"/>
  <c r="BF15" i="14"/>
  <c r="BF16" i="14"/>
  <c r="BF17" i="14"/>
  <c r="BF18" i="14"/>
  <c r="BF19" i="14"/>
  <c r="BF20" i="14"/>
  <c r="BF21" i="14"/>
  <c r="BF22" i="14"/>
  <c r="BF23" i="14"/>
  <c r="BF24" i="14"/>
  <c r="BF25" i="14"/>
  <c r="BF26" i="14"/>
  <c r="BF27" i="14"/>
  <c r="BF28" i="14"/>
  <c r="BF29" i="14"/>
  <c r="BF30" i="14"/>
  <c r="BF31" i="14"/>
  <c r="BF32" i="14"/>
  <c r="BF33" i="14"/>
  <c r="BF34" i="14"/>
  <c r="BF35" i="14"/>
  <c r="BF36" i="14"/>
  <c r="BF37" i="14"/>
  <c r="BF38" i="14"/>
  <c r="BF39" i="14"/>
  <c r="BF40" i="14"/>
  <c r="BF41" i="14"/>
  <c r="BF42" i="14"/>
  <c r="BF10" i="15"/>
  <c r="BF2" i="15"/>
  <c r="BF10" i="17"/>
  <c r="AS2" i="17"/>
  <c r="AT2" i="17"/>
  <c r="AU2" i="17"/>
  <c r="AV2" i="17"/>
  <c r="AW2" i="17"/>
  <c r="AX2" i="17"/>
  <c r="AY2" i="17"/>
  <c r="AZ2" i="17"/>
  <c r="BA2" i="17"/>
  <c r="BB2" i="17"/>
  <c r="BC2" i="17"/>
  <c r="AQ2" i="17"/>
  <c r="AR2" i="17"/>
  <c r="BD2" i="17"/>
  <c r="BE2" i="17"/>
  <c r="BF2" i="17"/>
  <c r="C77" i="18"/>
  <c r="BK1" i="14"/>
  <c r="BK1" i="15"/>
  <c r="BK11" i="14"/>
  <c r="BK12" i="14"/>
  <c r="BK13" i="14"/>
  <c r="BK14" i="14"/>
  <c r="BK15" i="14"/>
  <c r="BK16" i="14"/>
  <c r="BK17" i="14"/>
  <c r="BK18" i="14"/>
  <c r="BK19" i="14"/>
  <c r="BK20" i="14"/>
  <c r="BK21" i="14"/>
  <c r="BK22" i="14"/>
  <c r="BK23" i="14"/>
  <c r="BK24" i="14"/>
  <c r="BK25" i="14"/>
  <c r="BK26" i="14"/>
  <c r="BK27" i="14"/>
  <c r="BK28" i="14"/>
  <c r="BK29" i="14"/>
  <c r="BK30" i="14"/>
  <c r="BK31" i="14"/>
  <c r="BK32" i="14"/>
  <c r="BK33" i="14"/>
  <c r="BK34" i="14"/>
  <c r="BK35" i="14"/>
  <c r="BK36" i="14"/>
  <c r="BK37" i="14"/>
  <c r="BK38" i="14"/>
  <c r="BK39" i="14"/>
  <c r="BK40" i="14"/>
  <c r="BK41" i="14"/>
  <c r="BK42" i="14"/>
  <c r="BK10" i="15"/>
  <c r="BK2" i="15"/>
  <c r="BK10" i="17"/>
  <c r="BL1" i="14"/>
  <c r="BL1" i="15"/>
  <c r="BL10" i="15"/>
  <c r="BL2" i="15"/>
  <c r="BL10" i="17"/>
  <c r="BM1" i="14"/>
  <c r="BM1" i="15"/>
  <c r="BM12" i="14"/>
  <c r="BM13" i="14"/>
  <c r="BM14" i="14"/>
  <c r="BM15" i="14"/>
  <c r="BM16" i="14"/>
  <c r="BM17" i="14"/>
  <c r="BM18" i="14"/>
  <c r="BM19" i="14"/>
  <c r="BM20" i="14"/>
  <c r="BM21" i="14"/>
  <c r="BM22" i="14"/>
  <c r="BM23" i="14"/>
  <c r="BM24" i="14"/>
  <c r="BM25" i="14"/>
  <c r="BM26" i="14"/>
  <c r="BM27" i="14"/>
  <c r="BM28" i="14"/>
  <c r="BM29" i="14"/>
  <c r="BM30" i="14"/>
  <c r="BM31" i="14"/>
  <c r="BM32" i="14"/>
  <c r="BM33" i="14"/>
  <c r="BM34" i="14"/>
  <c r="BM35" i="14"/>
  <c r="BM36" i="14"/>
  <c r="BM37" i="14"/>
  <c r="BM38" i="14"/>
  <c r="BM39" i="14"/>
  <c r="BM40" i="14"/>
  <c r="BM41" i="14"/>
  <c r="BM42" i="14"/>
  <c r="BM10" i="15"/>
  <c r="BM2" i="15"/>
  <c r="BM10" i="17"/>
  <c r="BK2" i="17"/>
  <c r="BL2" i="17"/>
  <c r="BM2" i="17"/>
  <c r="E77" i="18"/>
  <c r="F77" i="18"/>
  <c r="AQ11" i="15"/>
  <c r="AQ11" i="17"/>
  <c r="AR11" i="15"/>
  <c r="AR11" i="17"/>
  <c r="AS11" i="15"/>
  <c r="AS11" i="17"/>
  <c r="AT11" i="15"/>
  <c r="AT11" i="17"/>
  <c r="AU11" i="15"/>
  <c r="AU11" i="17"/>
  <c r="AV11" i="15"/>
  <c r="AV11" i="17"/>
  <c r="AW11" i="15"/>
  <c r="AW11" i="17"/>
  <c r="AX11" i="15"/>
  <c r="AX11" i="17"/>
  <c r="AY11" i="15"/>
  <c r="AY11" i="17"/>
  <c r="AZ11" i="15"/>
  <c r="AZ11" i="17"/>
  <c r="BA11" i="15"/>
  <c r="BA11" i="17"/>
  <c r="BB11" i="15"/>
  <c r="BB11" i="17"/>
  <c r="BC11" i="15"/>
  <c r="BC11" i="17"/>
  <c r="BD11" i="15"/>
  <c r="BD11" i="17"/>
  <c r="BE11" i="15"/>
  <c r="BE11" i="17"/>
  <c r="BF11" i="15"/>
  <c r="BF11" i="17"/>
  <c r="C78" i="18"/>
  <c r="BK11" i="15"/>
  <c r="BK11" i="17"/>
  <c r="BL11" i="15"/>
  <c r="BL11" i="17"/>
  <c r="BM11" i="15"/>
  <c r="BM11" i="17"/>
  <c r="E78" i="18"/>
  <c r="F78" i="18"/>
  <c r="AQ12" i="15"/>
  <c r="AQ12" i="17"/>
  <c r="AR12" i="15"/>
  <c r="AR12" i="17"/>
  <c r="AS12" i="15"/>
  <c r="AS12" i="17"/>
  <c r="AT12" i="15"/>
  <c r="AT12" i="17"/>
  <c r="AU12" i="15"/>
  <c r="AU12" i="17"/>
  <c r="AV12" i="15"/>
  <c r="AV12" i="17"/>
  <c r="AW12" i="15"/>
  <c r="AW12" i="17"/>
  <c r="AX12" i="15"/>
  <c r="AX12" i="17"/>
  <c r="AY12" i="15"/>
  <c r="AY12" i="17"/>
  <c r="AZ12" i="15"/>
  <c r="AZ12" i="17"/>
  <c r="BA12" i="15"/>
  <c r="BA12" i="17"/>
  <c r="BB12" i="15"/>
  <c r="BB12" i="17"/>
  <c r="BC12" i="15"/>
  <c r="BC12" i="17"/>
  <c r="BD12" i="15"/>
  <c r="BD12" i="17"/>
  <c r="BE12" i="15"/>
  <c r="BE12" i="17"/>
  <c r="BF12" i="15"/>
  <c r="BF12" i="17"/>
  <c r="C79" i="18"/>
  <c r="BK12" i="15"/>
  <c r="BK12" i="17"/>
  <c r="BL12" i="15"/>
  <c r="BL12" i="17"/>
  <c r="BM12" i="15"/>
  <c r="BM12" i="17"/>
  <c r="E79" i="18"/>
  <c r="F79" i="18"/>
  <c r="AQ13" i="15"/>
  <c r="AQ13" i="17"/>
  <c r="AR13" i="15"/>
  <c r="AR13" i="17"/>
  <c r="AS13" i="15"/>
  <c r="AS13" i="17"/>
  <c r="AT13" i="15"/>
  <c r="AT13" i="17"/>
  <c r="AU13" i="15"/>
  <c r="AU13" i="17"/>
  <c r="AV13" i="15"/>
  <c r="AV13" i="17"/>
  <c r="AW13" i="15"/>
  <c r="AW13" i="17"/>
  <c r="AX13" i="15"/>
  <c r="AX13" i="17"/>
  <c r="AY13" i="15"/>
  <c r="AY13" i="17"/>
  <c r="AZ13" i="15"/>
  <c r="AZ13" i="17"/>
  <c r="BA13" i="15"/>
  <c r="BA13" i="17"/>
  <c r="BB13" i="15"/>
  <c r="BB13" i="17"/>
  <c r="BC13" i="15"/>
  <c r="BC13" i="17"/>
  <c r="BD13" i="15"/>
  <c r="BD13" i="17"/>
  <c r="BE13" i="15"/>
  <c r="BE13" i="17"/>
  <c r="BF13" i="15"/>
  <c r="BF13" i="17"/>
  <c r="C80" i="18"/>
  <c r="BK13" i="15"/>
  <c r="BK13" i="17"/>
  <c r="BL13" i="15"/>
  <c r="BL13" i="17"/>
  <c r="BM13" i="15"/>
  <c r="BM13" i="17"/>
  <c r="E80" i="18"/>
  <c r="F80" i="18"/>
  <c r="AQ14" i="15"/>
  <c r="AQ14" i="17"/>
  <c r="AR14" i="15"/>
  <c r="AR14" i="17"/>
  <c r="AS14" i="15"/>
  <c r="AS14" i="17"/>
  <c r="AT14" i="15"/>
  <c r="AT14" i="17"/>
  <c r="AU14" i="15"/>
  <c r="AU14" i="17"/>
  <c r="AV14" i="15"/>
  <c r="AV14" i="17"/>
  <c r="AW14" i="15"/>
  <c r="AW14" i="17"/>
  <c r="AX14" i="15"/>
  <c r="AX14" i="17"/>
  <c r="AY14" i="15"/>
  <c r="AY14" i="17"/>
  <c r="AZ14" i="15"/>
  <c r="AZ14" i="17"/>
  <c r="BA14" i="15"/>
  <c r="BA14" i="17"/>
  <c r="BB14" i="15"/>
  <c r="BB14" i="17"/>
  <c r="BC14" i="15"/>
  <c r="BC14" i="17"/>
  <c r="BD14" i="15"/>
  <c r="BD14" i="17"/>
  <c r="BE14" i="15"/>
  <c r="BE14" i="17"/>
  <c r="BF14" i="15"/>
  <c r="BF14" i="17"/>
  <c r="C81" i="18"/>
  <c r="BK14" i="15"/>
  <c r="BK14" i="17"/>
  <c r="BL14" i="15"/>
  <c r="BL14" i="17"/>
  <c r="BM14" i="15"/>
  <c r="BM14" i="17"/>
  <c r="E81" i="18"/>
  <c r="F81" i="18"/>
  <c r="AQ15" i="15"/>
  <c r="AQ15" i="17"/>
  <c r="AR15" i="15"/>
  <c r="AR15" i="17"/>
  <c r="AS15" i="15"/>
  <c r="AS15" i="17"/>
  <c r="AT15" i="15"/>
  <c r="AT15" i="17"/>
  <c r="AU15" i="15"/>
  <c r="AU15" i="17"/>
  <c r="AV15" i="15"/>
  <c r="AV15" i="17"/>
  <c r="AW15" i="15"/>
  <c r="AW15" i="17"/>
  <c r="AX15" i="15"/>
  <c r="AX15" i="17"/>
  <c r="AY15" i="15"/>
  <c r="AY15" i="17"/>
  <c r="AZ15" i="15"/>
  <c r="AZ15" i="17"/>
  <c r="BA15" i="15"/>
  <c r="BA15" i="17"/>
  <c r="BB15" i="15"/>
  <c r="BB15" i="17"/>
  <c r="BC15" i="15"/>
  <c r="BC15" i="17"/>
  <c r="BD15" i="15"/>
  <c r="BD15" i="17"/>
  <c r="BE15" i="15"/>
  <c r="BE15" i="17"/>
  <c r="BF15" i="15"/>
  <c r="BF15" i="17"/>
  <c r="C82" i="18"/>
  <c r="BK15" i="15"/>
  <c r="BK15" i="17"/>
  <c r="BL15" i="15"/>
  <c r="BL15" i="17"/>
  <c r="BM15" i="15"/>
  <c r="BM15" i="17"/>
  <c r="E82" i="18"/>
  <c r="F82" i="18"/>
  <c r="AQ16" i="15"/>
  <c r="AQ16" i="17"/>
  <c r="AR16" i="15"/>
  <c r="AR16" i="17"/>
  <c r="AS16" i="15"/>
  <c r="AS16" i="17"/>
  <c r="AT16" i="15"/>
  <c r="AT16" i="17"/>
  <c r="AU16" i="15"/>
  <c r="AU16" i="17"/>
  <c r="AV16" i="15"/>
  <c r="AV16" i="17"/>
  <c r="AW16" i="15"/>
  <c r="AW16" i="17"/>
  <c r="AX16" i="15"/>
  <c r="AX16" i="17"/>
  <c r="AY16" i="15"/>
  <c r="AY16" i="17"/>
  <c r="AZ16" i="15"/>
  <c r="AZ16" i="17"/>
  <c r="BA16" i="15"/>
  <c r="BA16" i="17"/>
  <c r="BB16" i="15"/>
  <c r="BB16" i="17"/>
  <c r="BC16" i="15"/>
  <c r="BC16" i="17"/>
  <c r="BD16" i="15"/>
  <c r="BD16" i="17"/>
  <c r="BE16" i="15"/>
  <c r="BE16" i="17"/>
  <c r="BF16" i="15"/>
  <c r="BF16" i="17"/>
  <c r="C83" i="18"/>
  <c r="BK16" i="15"/>
  <c r="BK16" i="17"/>
  <c r="BL16" i="15"/>
  <c r="BL16" i="17"/>
  <c r="BM16" i="15"/>
  <c r="BM16" i="17"/>
  <c r="E83" i="18"/>
  <c r="F83" i="18"/>
  <c r="AQ17" i="15"/>
  <c r="AQ17" i="17"/>
  <c r="AR17" i="15"/>
  <c r="AR17" i="17"/>
  <c r="AS17" i="15"/>
  <c r="AS17" i="17"/>
  <c r="AT17" i="15"/>
  <c r="AT17" i="17"/>
  <c r="AU17" i="15"/>
  <c r="AU17" i="17"/>
  <c r="AV17" i="15"/>
  <c r="AV17" i="17"/>
  <c r="AW17" i="15"/>
  <c r="AW17" i="17"/>
  <c r="AX17" i="15"/>
  <c r="AX17" i="17"/>
  <c r="AY17" i="15"/>
  <c r="AY17" i="17"/>
  <c r="AZ17" i="15"/>
  <c r="AZ17" i="17"/>
  <c r="BA17" i="15"/>
  <c r="BA17" i="17"/>
  <c r="BB17" i="15"/>
  <c r="BB17" i="17"/>
  <c r="BC17" i="15"/>
  <c r="BC17" i="17"/>
  <c r="BD17" i="15"/>
  <c r="BD17" i="17"/>
  <c r="BE17" i="15"/>
  <c r="BE17" i="17"/>
  <c r="BF17" i="15"/>
  <c r="BF17" i="17"/>
  <c r="C84" i="18"/>
  <c r="BK17" i="15"/>
  <c r="BK17" i="17"/>
  <c r="BL17" i="15"/>
  <c r="BL17" i="17"/>
  <c r="BM17" i="15"/>
  <c r="BM17" i="17"/>
  <c r="E84" i="18"/>
  <c r="F84" i="18"/>
  <c r="AQ18" i="15"/>
  <c r="AQ18" i="17"/>
  <c r="AR18" i="15"/>
  <c r="AR18" i="17"/>
  <c r="AS18" i="15"/>
  <c r="AS18" i="17"/>
  <c r="AT18" i="15"/>
  <c r="AT18" i="17"/>
  <c r="AU18" i="15"/>
  <c r="AU18" i="17"/>
  <c r="AV18" i="15"/>
  <c r="AV18" i="17"/>
  <c r="AW18" i="15"/>
  <c r="AW18" i="17"/>
  <c r="AX18" i="15"/>
  <c r="AX18" i="17"/>
  <c r="AY18" i="15"/>
  <c r="AY18" i="17"/>
  <c r="AZ18" i="15"/>
  <c r="AZ18" i="17"/>
  <c r="BA18" i="15"/>
  <c r="BA18" i="17"/>
  <c r="BB18" i="15"/>
  <c r="BB18" i="17"/>
  <c r="BC18" i="15"/>
  <c r="BC18" i="17"/>
  <c r="BD18" i="15"/>
  <c r="BD18" i="17"/>
  <c r="BE18" i="15"/>
  <c r="BE18" i="17"/>
  <c r="BF18" i="15"/>
  <c r="BF18" i="17"/>
  <c r="C85" i="18"/>
  <c r="BK18" i="15"/>
  <c r="BK18" i="17"/>
  <c r="BL18" i="15"/>
  <c r="BL18" i="17"/>
  <c r="BM18" i="15"/>
  <c r="BM18" i="17"/>
  <c r="E85" i="18"/>
  <c r="F85" i="18"/>
  <c r="AQ19" i="15"/>
  <c r="AQ19" i="17"/>
  <c r="AR19" i="15"/>
  <c r="AR19" i="17"/>
  <c r="AS19" i="15"/>
  <c r="AS19" i="17"/>
  <c r="AT19" i="15"/>
  <c r="AT19" i="17"/>
  <c r="AU19" i="15"/>
  <c r="AU19" i="17"/>
  <c r="AV19" i="15"/>
  <c r="AV19" i="17"/>
  <c r="AW19" i="15"/>
  <c r="AW19" i="17"/>
  <c r="AX19" i="15"/>
  <c r="AX19" i="17"/>
  <c r="AY19" i="15"/>
  <c r="AY19" i="17"/>
  <c r="AZ19" i="15"/>
  <c r="AZ19" i="17"/>
  <c r="BA19" i="15"/>
  <c r="BA19" i="17"/>
  <c r="BB19" i="15"/>
  <c r="BB19" i="17"/>
  <c r="BC19" i="15"/>
  <c r="BC19" i="17"/>
  <c r="BD19" i="15"/>
  <c r="BD19" i="17"/>
  <c r="BE19" i="15"/>
  <c r="BE19" i="17"/>
  <c r="BF19" i="15"/>
  <c r="BF19" i="17"/>
  <c r="C86" i="18"/>
  <c r="BK19" i="15"/>
  <c r="BK19" i="17"/>
  <c r="BL19" i="15"/>
  <c r="BL19" i="17"/>
  <c r="BM19" i="15"/>
  <c r="BM19" i="17"/>
  <c r="E86" i="18"/>
  <c r="F86" i="18"/>
  <c r="AQ20" i="15"/>
  <c r="AQ20" i="17"/>
  <c r="AR20" i="15"/>
  <c r="AR20" i="17"/>
  <c r="AS20" i="15"/>
  <c r="AS20" i="17"/>
  <c r="AT20" i="15"/>
  <c r="AT20" i="17"/>
  <c r="AU20" i="15"/>
  <c r="AU20" i="17"/>
  <c r="AV20" i="15"/>
  <c r="AV20" i="17"/>
  <c r="AW20" i="15"/>
  <c r="AW20" i="17"/>
  <c r="AX20" i="15"/>
  <c r="AX20" i="17"/>
  <c r="AY20" i="15"/>
  <c r="AY20" i="17"/>
  <c r="AZ20" i="15"/>
  <c r="AZ20" i="17"/>
  <c r="BA20" i="15"/>
  <c r="BA20" i="17"/>
  <c r="BB20" i="15"/>
  <c r="BB20" i="17"/>
  <c r="BC20" i="15"/>
  <c r="BC20" i="17"/>
  <c r="BD20" i="15"/>
  <c r="BD20" i="17"/>
  <c r="BE20" i="15"/>
  <c r="BE20" i="17"/>
  <c r="BF20" i="15"/>
  <c r="BF20" i="17"/>
  <c r="C87" i="18"/>
  <c r="BK20" i="15"/>
  <c r="BK20" i="17"/>
  <c r="BL20" i="15"/>
  <c r="BL20" i="17"/>
  <c r="BM20" i="15"/>
  <c r="BM20" i="17"/>
  <c r="E87" i="18"/>
  <c r="F87" i="18"/>
  <c r="AQ21" i="15"/>
  <c r="AQ21" i="17"/>
  <c r="AR21" i="15"/>
  <c r="AR21" i="17"/>
  <c r="AS21" i="15"/>
  <c r="AS21" i="17"/>
  <c r="AT21" i="15"/>
  <c r="AT21" i="17"/>
  <c r="AU21" i="15"/>
  <c r="AU21" i="17"/>
  <c r="AV21" i="15"/>
  <c r="AV21" i="17"/>
  <c r="AW21" i="15"/>
  <c r="AW21" i="17"/>
  <c r="AX21" i="15"/>
  <c r="AX21" i="17"/>
  <c r="AY21" i="15"/>
  <c r="AY21" i="17"/>
  <c r="AZ21" i="15"/>
  <c r="AZ21" i="17"/>
  <c r="BA21" i="15"/>
  <c r="BA21" i="17"/>
  <c r="BB21" i="15"/>
  <c r="BB21" i="17"/>
  <c r="BC21" i="15"/>
  <c r="BC21" i="17"/>
  <c r="BD21" i="15"/>
  <c r="BD21" i="17"/>
  <c r="BE21" i="15"/>
  <c r="BE21" i="17"/>
  <c r="BF21" i="15"/>
  <c r="BF21" i="17"/>
  <c r="C88" i="18"/>
  <c r="BK21" i="15"/>
  <c r="BK21" i="17"/>
  <c r="BL21" i="15"/>
  <c r="BL21" i="17"/>
  <c r="BM21" i="15"/>
  <c r="BM21" i="17"/>
  <c r="E88" i="18"/>
  <c r="F88" i="18"/>
  <c r="AQ22" i="15"/>
  <c r="AQ22" i="17"/>
  <c r="AR22" i="15"/>
  <c r="AR22" i="17"/>
  <c r="AS22" i="15"/>
  <c r="AS22" i="17"/>
  <c r="AT22" i="15"/>
  <c r="AT22" i="17"/>
  <c r="AU22" i="15"/>
  <c r="AU22" i="17"/>
  <c r="AV22" i="15"/>
  <c r="AV22" i="17"/>
  <c r="AW22" i="15"/>
  <c r="AW22" i="17"/>
  <c r="AX22" i="15"/>
  <c r="AX22" i="17"/>
  <c r="AY22" i="15"/>
  <c r="AY22" i="17"/>
  <c r="AZ22" i="15"/>
  <c r="AZ22" i="17"/>
  <c r="BA22" i="15"/>
  <c r="BA22" i="17"/>
  <c r="BB22" i="15"/>
  <c r="BB22" i="17"/>
  <c r="BC22" i="15"/>
  <c r="BC22" i="17"/>
  <c r="BD22" i="15"/>
  <c r="BD22" i="17"/>
  <c r="BE22" i="15"/>
  <c r="BE22" i="17"/>
  <c r="BF22" i="15"/>
  <c r="BF22" i="17"/>
  <c r="C89" i="18"/>
  <c r="BK22" i="15"/>
  <c r="BK22" i="17"/>
  <c r="BL22" i="15"/>
  <c r="BL22" i="17"/>
  <c r="BM22" i="15"/>
  <c r="BM22" i="17"/>
  <c r="E89" i="18"/>
  <c r="F89" i="18"/>
  <c r="AQ23" i="15"/>
  <c r="AQ23" i="17"/>
  <c r="AR23" i="15"/>
  <c r="AR23" i="17"/>
  <c r="AS23" i="15"/>
  <c r="AS23" i="17"/>
  <c r="AT23" i="15"/>
  <c r="AT23" i="17"/>
  <c r="AU23" i="15"/>
  <c r="AU23" i="17"/>
  <c r="AV23" i="15"/>
  <c r="AV23" i="17"/>
  <c r="AW23" i="15"/>
  <c r="AW23" i="17"/>
  <c r="AX23" i="15"/>
  <c r="AX23" i="17"/>
  <c r="AY23" i="15"/>
  <c r="AY23" i="17"/>
  <c r="AZ23" i="15"/>
  <c r="AZ23" i="17"/>
  <c r="BA23" i="15"/>
  <c r="BA23" i="17"/>
  <c r="BB23" i="15"/>
  <c r="BB23" i="17"/>
  <c r="BC23" i="15"/>
  <c r="BC23" i="17"/>
  <c r="BD23" i="15"/>
  <c r="BD23" i="17"/>
  <c r="BE23" i="15"/>
  <c r="BE23" i="17"/>
  <c r="BF23" i="15"/>
  <c r="BF23" i="17"/>
  <c r="C90" i="18"/>
  <c r="BK23" i="15"/>
  <c r="BK23" i="17"/>
  <c r="BL23" i="15"/>
  <c r="BL23" i="17"/>
  <c r="BM23" i="15"/>
  <c r="BM23" i="17"/>
  <c r="E90" i="18"/>
  <c r="F90" i="18"/>
  <c r="AQ24" i="15"/>
  <c r="AQ24" i="17"/>
  <c r="AR24" i="15"/>
  <c r="AR24" i="17"/>
  <c r="AS24" i="15"/>
  <c r="AS24" i="17"/>
  <c r="AT24" i="15"/>
  <c r="AT24" i="17"/>
  <c r="AU24" i="15"/>
  <c r="AU24" i="17"/>
  <c r="AV24" i="15"/>
  <c r="AV24" i="17"/>
  <c r="AW24" i="15"/>
  <c r="AW24" i="17"/>
  <c r="AX24" i="15"/>
  <c r="AX24" i="17"/>
  <c r="AY24" i="15"/>
  <c r="AY24" i="17"/>
  <c r="AZ24" i="15"/>
  <c r="AZ24" i="17"/>
  <c r="BA24" i="15"/>
  <c r="BA24" i="17"/>
  <c r="BB24" i="15"/>
  <c r="BB24" i="17"/>
  <c r="BC24" i="15"/>
  <c r="BC24" i="17"/>
  <c r="BD24" i="15"/>
  <c r="BD24" i="17"/>
  <c r="BE24" i="15"/>
  <c r="BE24" i="17"/>
  <c r="BF24" i="15"/>
  <c r="BF24" i="17"/>
  <c r="C91" i="18"/>
  <c r="BK24" i="15"/>
  <c r="BK24" i="17"/>
  <c r="BL24" i="15"/>
  <c r="BL24" i="17"/>
  <c r="BM24" i="15"/>
  <c r="BM24" i="17"/>
  <c r="E91" i="18"/>
  <c r="F91" i="18"/>
  <c r="AQ25" i="15"/>
  <c r="AQ25" i="17"/>
  <c r="AR25" i="15"/>
  <c r="AR25" i="17"/>
  <c r="AS25" i="15"/>
  <c r="AS25" i="17"/>
  <c r="AT25" i="15"/>
  <c r="AT25" i="17"/>
  <c r="AU25" i="15"/>
  <c r="AU25" i="17"/>
  <c r="AV25" i="15"/>
  <c r="AV25" i="17"/>
  <c r="AW25" i="15"/>
  <c r="AW25" i="17"/>
  <c r="AX25" i="15"/>
  <c r="AX25" i="17"/>
  <c r="AY25" i="15"/>
  <c r="AY25" i="17"/>
  <c r="AZ25" i="15"/>
  <c r="AZ25" i="17"/>
  <c r="BA25" i="15"/>
  <c r="BA25" i="17"/>
  <c r="BB25" i="15"/>
  <c r="BB25" i="17"/>
  <c r="BC25" i="15"/>
  <c r="BC25" i="17"/>
  <c r="BD25" i="15"/>
  <c r="BD25" i="17"/>
  <c r="BE25" i="15"/>
  <c r="BE25" i="17"/>
  <c r="BF25" i="15"/>
  <c r="BF25" i="17"/>
  <c r="C92" i="18"/>
  <c r="BK25" i="15"/>
  <c r="BK25" i="17"/>
  <c r="BL25" i="15"/>
  <c r="BL25" i="17"/>
  <c r="BM25" i="15"/>
  <c r="BM25" i="17"/>
  <c r="E92" i="18"/>
  <c r="F92" i="18"/>
  <c r="AQ26" i="15"/>
  <c r="AQ26" i="17"/>
  <c r="AR26" i="15"/>
  <c r="AR26" i="17"/>
  <c r="AS26" i="15"/>
  <c r="AS26" i="17"/>
  <c r="AT26" i="15"/>
  <c r="AT26" i="17"/>
  <c r="AU26" i="15"/>
  <c r="AU26" i="17"/>
  <c r="AV26" i="15"/>
  <c r="AV26" i="17"/>
  <c r="AW26" i="15"/>
  <c r="AW26" i="17"/>
  <c r="AX26" i="15"/>
  <c r="AX26" i="17"/>
  <c r="AY26" i="15"/>
  <c r="AY26" i="17"/>
  <c r="AZ26" i="15"/>
  <c r="AZ26" i="17"/>
  <c r="BA26" i="15"/>
  <c r="BA26" i="17"/>
  <c r="BB26" i="15"/>
  <c r="BB26" i="17"/>
  <c r="BC26" i="15"/>
  <c r="BC26" i="17"/>
  <c r="BD26" i="15"/>
  <c r="BD26" i="17"/>
  <c r="BE26" i="15"/>
  <c r="BE26" i="17"/>
  <c r="BF26" i="15"/>
  <c r="BF26" i="17"/>
  <c r="C93" i="18"/>
  <c r="BK26" i="15"/>
  <c r="BK26" i="17"/>
  <c r="BL26" i="15"/>
  <c r="BL26" i="17"/>
  <c r="BM26" i="15"/>
  <c r="BM26" i="17"/>
  <c r="E93" i="18"/>
  <c r="F93" i="18"/>
  <c r="AQ27" i="15"/>
  <c r="AQ27" i="17"/>
  <c r="AR27" i="15"/>
  <c r="AR27" i="17"/>
  <c r="AS27" i="15"/>
  <c r="AS27" i="17"/>
  <c r="AT27" i="15"/>
  <c r="AT27" i="17"/>
  <c r="AU27" i="15"/>
  <c r="AU27" i="17"/>
  <c r="AV27" i="15"/>
  <c r="AV27" i="17"/>
  <c r="AW27" i="15"/>
  <c r="AW27" i="17"/>
  <c r="AX27" i="15"/>
  <c r="AX27" i="17"/>
  <c r="AY27" i="15"/>
  <c r="AY27" i="17"/>
  <c r="AZ27" i="15"/>
  <c r="AZ27" i="17"/>
  <c r="BA27" i="15"/>
  <c r="BA27" i="17"/>
  <c r="BB27" i="15"/>
  <c r="BB27" i="17"/>
  <c r="BC27" i="15"/>
  <c r="BC27" i="17"/>
  <c r="BD27" i="15"/>
  <c r="BD27" i="17"/>
  <c r="BE27" i="15"/>
  <c r="BE27" i="17"/>
  <c r="BF27" i="15"/>
  <c r="BF27" i="17"/>
  <c r="C94" i="18"/>
  <c r="BK27" i="15"/>
  <c r="BK27" i="17"/>
  <c r="BL27" i="15"/>
  <c r="BL27" i="17"/>
  <c r="BM27" i="15"/>
  <c r="BM27" i="17"/>
  <c r="E94" i="18"/>
  <c r="F94" i="18"/>
  <c r="AQ28" i="15"/>
  <c r="AQ28" i="17"/>
  <c r="AR28" i="15"/>
  <c r="AR28" i="17"/>
  <c r="AS28" i="15"/>
  <c r="AS28" i="17"/>
  <c r="AT28" i="15"/>
  <c r="AT28" i="17"/>
  <c r="AU28" i="15"/>
  <c r="AU28" i="17"/>
  <c r="AV28" i="15"/>
  <c r="AV28" i="17"/>
  <c r="AW28" i="15"/>
  <c r="AW28" i="17"/>
  <c r="AX28" i="15"/>
  <c r="AX28" i="17"/>
  <c r="AY28" i="15"/>
  <c r="AY28" i="17"/>
  <c r="AZ28" i="15"/>
  <c r="AZ28" i="17"/>
  <c r="BA28" i="15"/>
  <c r="BA28" i="17"/>
  <c r="BB28" i="15"/>
  <c r="BB28" i="17"/>
  <c r="BC28" i="15"/>
  <c r="BC28" i="17"/>
  <c r="BD28" i="15"/>
  <c r="BD28" i="17"/>
  <c r="BE28" i="15"/>
  <c r="BE28" i="17"/>
  <c r="BF28" i="15"/>
  <c r="BF28" i="17"/>
  <c r="C95" i="18"/>
  <c r="BK28" i="15"/>
  <c r="BK28" i="17"/>
  <c r="BL28" i="15"/>
  <c r="BL28" i="17"/>
  <c r="BM28" i="15"/>
  <c r="BM28" i="17"/>
  <c r="E95" i="18"/>
  <c r="F95" i="18"/>
  <c r="AQ29" i="15"/>
  <c r="AQ29" i="17"/>
  <c r="AR29" i="15"/>
  <c r="AR29" i="17"/>
  <c r="AS29" i="15"/>
  <c r="AS29" i="17"/>
  <c r="AT29" i="15"/>
  <c r="AT29" i="17"/>
  <c r="AU29" i="15"/>
  <c r="AU29" i="17"/>
  <c r="AV29" i="15"/>
  <c r="AV29" i="17"/>
  <c r="AW29" i="15"/>
  <c r="AW29" i="17"/>
  <c r="AX29" i="15"/>
  <c r="AX29" i="17"/>
  <c r="AY29" i="15"/>
  <c r="AY29" i="17"/>
  <c r="AZ29" i="15"/>
  <c r="AZ29" i="17"/>
  <c r="BA29" i="15"/>
  <c r="BA29" i="17"/>
  <c r="BB29" i="15"/>
  <c r="BB29" i="17"/>
  <c r="BC29" i="15"/>
  <c r="BC29" i="17"/>
  <c r="BD29" i="15"/>
  <c r="BD29" i="17"/>
  <c r="BE29" i="15"/>
  <c r="BE29" i="17"/>
  <c r="BF29" i="15"/>
  <c r="BF29" i="17"/>
  <c r="C96" i="18"/>
  <c r="BK29" i="15"/>
  <c r="BK29" i="17"/>
  <c r="BL29" i="15"/>
  <c r="BL29" i="17"/>
  <c r="BM29" i="15"/>
  <c r="BM29" i="17"/>
  <c r="E96" i="18"/>
  <c r="F96" i="18"/>
  <c r="AQ30" i="15"/>
  <c r="AQ30" i="17"/>
  <c r="AR30" i="15"/>
  <c r="AR30" i="17"/>
  <c r="AS30" i="15"/>
  <c r="AS30" i="17"/>
  <c r="AT30" i="15"/>
  <c r="AT30" i="17"/>
  <c r="AU30" i="15"/>
  <c r="AU30" i="17"/>
  <c r="AV30" i="15"/>
  <c r="AV30" i="17"/>
  <c r="AW30" i="15"/>
  <c r="AW30" i="17"/>
  <c r="AX30" i="15"/>
  <c r="AX30" i="17"/>
  <c r="AY30" i="15"/>
  <c r="AY30" i="17"/>
  <c r="AZ30" i="15"/>
  <c r="AZ30" i="17"/>
  <c r="BA30" i="15"/>
  <c r="BA30" i="17"/>
  <c r="BB30" i="15"/>
  <c r="BB30" i="17"/>
  <c r="BC30" i="15"/>
  <c r="BC30" i="17"/>
  <c r="BD30" i="15"/>
  <c r="BD30" i="17"/>
  <c r="BE30" i="15"/>
  <c r="BE30" i="17"/>
  <c r="BF30" i="15"/>
  <c r="BF30" i="17"/>
  <c r="C97" i="18"/>
  <c r="BK30" i="15"/>
  <c r="BK30" i="17"/>
  <c r="BL30" i="15"/>
  <c r="BL30" i="17"/>
  <c r="BM30" i="15"/>
  <c r="BM30" i="17"/>
  <c r="E97" i="18"/>
  <c r="F97" i="18"/>
  <c r="AQ31" i="15"/>
  <c r="AQ31" i="17"/>
  <c r="AR31" i="15"/>
  <c r="AR31" i="17"/>
  <c r="AS31" i="15"/>
  <c r="AS31" i="17"/>
  <c r="AT31" i="15"/>
  <c r="AT31" i="17"/>
  <c r="AU31" i="15"/>
  <c r="AU31" i="17"/>
  <c r="AV31" i="15"/>
  <c r="AV31" i="17"/>
  <c r="AW31" i="15"/>
  <c r="AW31" i="17"/>
  <c r="AX31" i="15"/>
  <c r="AX31" i="17"/>
  <c r="AY31" i="15"/>
  <c r="AY31" i="17"/>
  <c r="AZ31" i="15"/>
  <c r="AZ31" i="17"/>
  <c r="BA31" i="15"/>
  <c r="BA31" i="17"/>
  <c r="BB31" i="15"/>
  <c r="BB31" i="17"/>
  <c r="BC31" i="15"/>
  <c r="BC31" i="17"/>
  <c r="BD31" i="15"/>
  <c r="BD31" i="17"/>
  <c r="BE31" i="15"/>
  <c r="BE31" i="17"/>
  <c r="BF31" i="15"/>
  <c r="BF31" i="17"/>
  <c r="C98" i="18"/>
  <c r="BK31" i="15"/>
  <c r="BK31" i="17"/>
  <c r="BL31" i="15"/>
  <c r="BL31" i="17"/>
  <c r="BM31" i="15"/>
  <c r="BM31" i="17"/>
  <c r="E98" i="18"/>
  <c r="F98" i="18"/>
  <c r="AQ32" i="15"/>
  <c r="AQ32" i="17"/>
  <c r="AR32" i="15"/>
  <c r="AR32" i="17"/>
  <c r="AS32" i="15"/>
  <c r="AS32" i="17"/>
  <c r="AT32" i="15"/>
  <c r="AT32" i="17"/>
  <c r="AU32" i="15"/>
  <c r="AU32" i="17"/>
  <c r="AV32" i="15"/>
  <c r="AV32" i="17"/>
  <c r="AW32" i="15"/>
  <c r="AW32" i="17"/>
  <c r="AX32" i="15"/>
  <c r="AX32" i="17"/>
  <c r="AY32" i="15"/>
  <c r="AY32" i="17"/>
  <c r="AZ32" i="15"/>
  <c r="AZ32" i="17"/>
  <c r="BA32" i="15"/>
  <c r="BA32" i="17"/>
  <c r="BB32" i="15"/>
  <c r="BB32" i="17"/>
  <c r="BC32" i="15"/>
  <c r="BC32" i="17"/>
  <c r="BD32" i="15"/>
  <c r="BD32" i="17"/>
  <c r="BE32" i="15"/>
  <c r="BE32" i="17"/>
  <c r="BF32" i="15"/>
  <c r="BF32" i="17"/>
  <c r="C99" i="18"/>
  <c r="BK32" i="15"/>
  <c r="BK32" i="17"/>
  <c r="BL32" i="15"/>
  <c r="BL32" i="17"/>
  <c r="BM32" i="15"/>
  <c r="BM32" i="17"/>
  <c r="E99" i="18"/>
  <c r="F99" i="18"/>
  <c r="AQ33" i="15"/>
  <c r="AQ33" i="17"/>
  <c r="AR33" i="15"/>
  <c r="AR33" i="17"/>
  <c r="AS33" i="15"/>
  <c r="AS33" i="17"/>
  <c r="AT33" i="15"/>
  <c r="AT33" i="17"/>
  <c r="AU33" i="15"/>
  <c r="AU33" i="17"/>
  <c r="AV33" i="15"/>
  <c r="AV33" i="17"/>
  <c r="AW33" i="15"/>
  <c r="AW33" i="17"/>
  <c r="AX33" i="15"/>
  <c r="AX33" i="17"/>
  <c r="AY33" i="15"/>
  <c r="AY33" i="17"/>
  <c r="AZ33" i="15"/>
  <c r="AZ33" i="17"/>
  <c r="BA33" i="15"/>
  <c r="BA33" i="17"/>
  <c r="BB33" i="15"/>
  <c r="BB33" i="17"/>
  <c r="BC33" i="15"/>
  <c r="BC33" i="17"/>
  <c r="BD33" i="15"/>
  <c r="BD33" i="17"/>
  <c r="BE33" i="15"/>
  <c r="BE33" i="17"/>
  <c r="BF33" i="15"/>
  <c r="BF33" i="17"/>
  <c r="C100" i="18"/>
  <c r="BK33" i="15"/>
  <c r="BK33" i="17"/>
  <c r="BL33" i="15"/>
  <c r="BL33" i="17"/>
  <c r="BM33" i="15"/>
  <c r="BM33" i="17"/>
  <c r="E100" i="18"/>
  <c r="F100" i="18"/>
  <c r="AQ34" i="15"/>
  <c r="AQ34" i="17"/>
  <c r="AR34" i="15"/>
  <c r="AR34" i="17"/>
  <c r="AS34" i="15"/>
  <c r="AS34" i="17"/>
  <c r="AT34" i="15"/>
  <c r="AT34" i="17"/>
  <c r="AU34" i="15"/>
  <c r="AU34" i="17"/>
  <c r="AV34" i="15"/>
  <c r="AV34" i="17"/>
  <c r="AW34" i="15"/>
  <c r="AW34" i="17"/>
  <c r="AX34" i="15"/>
  <c r="AX34" i="17"/>
  <c r="AY34" i="15"/>
  <c r="AY34" i="17"/>
  <c r="AZ34" i="15"/>
  <c r="AZ34" i="17"/>
  <c r="BA34" i="15"/>
  <c r="BA34" i="17"/>
  <c r="BB34" i="15"/>
  <c r="BB34" i="17"/>
  <c r="BC34" i="15"/>
  <c r="BC34" i="17"/>
  <c r="BD34" i="15"/>
  <c r="BD34" i="17"/>
  <c r="BE34" i="15"/>
  <c r="BE34" i="17"/>
  <c r="BF34" i="15"/>
  <c r="BF34" i="17"/>
  <c r="C101" i="18"/>
  <c r="BK34" i="15"/>
  <c r="BK34" i="17"/>
  <c r="BL34" i="15"/>
  <c r="BL34" i="17"/>
  <c r="BM34" i="15"/>
  <c r="BM34" i="17"/>
  <c r="E101" i="18"/>
  <c r="F101" i="18"/>
  <c r="AQ35" i="15"/>
  <c r="AQ35" i="17"/>
  <c r="AR35" i="15"/>
  <c r="AR35" i="17"/>
  <c r="AS35" i="15"/>
  <c r="AS35" i="17"/>
  <c r="AT35" i="15"/>
  <c r="AT35" i="17"/>
  <c r="AU35" i="15"/>
  <c r="AU35" i="17"/>
  <c r="AV35" i="15"/>
  <c r="AV35" i="17"/>
  <c r="AW35" i="15"/>
  <c r="AW35" i="17"/>
  <c r="AX35" i="15"/>
  <c r="AX35" i="17"/>
  <c r="AY35" i="15"/>
  <c r="AY35" i="17"/>
  <c r="AZ35" i="15"/>
  <c r="AZ35" i="17"/>
  <c r="BA35" i="15"/>
  <c r="BA35" i="17"/>
  <c r="BB35" i="15"/>
  <c r="BB35" i="17"/>
  <c r="BC35" i="15"/>
  <c r="BC35" i="17"/>
  <c r="BD35" i="15"/>
  <c r="BD35" i="17"/>
  <c r="BE35" i="15"/>
  <c r="BE35" i="17"/>
  <c r="BF35" i="15"/>
  <c r="BF35" i="17"/>
  <c r="C102" i="18"/>
  <c r="BK35" i="15"/>
  <c r="BK35" i="17"/>
  <c r="BL35" i="15"/>
  <c r="BL35" i="17"/>
  <c r="BM35" i="15"/>
  <c r="BM35" i="17"/>
  <c r="E102" i="18"/>
  <c r="F102" i="18"/>
  <c r="AQ36" i="15"/>
  <c r="AQ36" i="17"/>
  <c r="AR36" i="15"/>
  <c r="AR36" i="17"/>
  <c r="AS36" i="15"/>
  <c r="AS36" i="17"/>
  <c r="AT36" i="15"/>
  <c r="AT36" i="17"/>
  <c r="AU36" i="15"/>
  <c r="AU36" i="17"/>
  <c r="AV36" i="15"/>
  <c r="AV36" i="17"/>
  <c r="AW36" i="15"/>
  <c r="AW36" i="17"/>
  <c r="AX36" i="15"/>
  <c r="AX36" i="17"/>
  <c r="AY36" i="15"/>
  <c r="AY36" i="17"/>
  <c r="AZ36" i="15"/>
  <c r="AZ36" i="17"/>
  <c r="BA36" i="15"/>
  <c r="BA36" i="17"/>
  <c r="BB36" i="15"/>
  <c r="BB36" i="17"/>
  <c r="BC36" i="15"/>
  <c r="BC36" i="17"/>
  <c r="BD36" i="15"/>
  <c r="BD36" i="17"/>
  <c r="BE36" i="15"/>
  <c r="BE36" i="17"/>
  <c r="BF36" i="15"/>
  <c r="BF36" i="17"/>
  <c r="C103" i="18"/>
  <c r="BK36" i="15"/>
  <c r="BK36" i="17"/>
  <c r="BL36" i="15"/>
  <c r="BL36" i="17"/>
  <c r="BM36" i="15"/>
  <c r="BM36" i="17"/>
  <c r="E103" i="18"/>
  <c r="F103" i="18"/>
  <c r="AQ37" i="15"/>
  <c r="AQ37" i="17"/>
  <c r="AR37" i="15"/>
  <c r="AR37" i="17"/>
  <c r="AS37" i="15"/>
  <c r="AS37" i="17"/>
  <c r="AT37" i="15"/>
  <c r="AT37" i="17"/>
  <c r="AU37" i="15"/>
  <c r="AU37" i="17"/>
  <c r="AV37" i="15"/>
  <c r="AV37" i="17"/>
  <c r="AW37" i="15"/>
  <c r="AW37" i="17"/>
  <c r="AX37" i="15"/>
  <c r="AX37" i="17"/>
  <c r="AY37" i="15"/>
  <c r="AY37" i="17"/>
  <c r="AZ37" i="15"/>
  <c r="AZ37" i="17"/>
  <c r="BA37" i="15"/>
  <c r="BA37" i="17"/>
  <c r="BB37" i="15"/>
  <c r="BB37" i="17"/>
  <c r="BC37" i="15"/>
  <c r="BC37" i="17"/>
  <c r="BD37" i="15"/>
  <c r="BD37" i="17"/>
  <c r="BE37" i="15"/>
  <c r="BE37" i="17"/>
  <c r="BF37" i="15"/>
  <c r="BF37" i="17"/>
  <c r="C104" i="18"/>
  <c r="BK37" i="15"/>
  <c r="BK37" i="17"/>
  <c r="BL37" i="15"/>
  <c r="BL37" i="17"/>
  <c r="BM37" i="15"/>
  <c r="BM37" i="17"/>
  <c r="E104" i="18"/>
  <c r="F104" i="18"/>
  <c r="AQ38" i="15"/>
  <c r="AQ38" i="17"/>
  <c r="AR38" i="15"/>
  <c r="AR38" i="17"/>
  <c r="AS38" i="15"/>
  <c r="AS38" i="17"/>
  <c r="AT38" i="15"/>
  <c r="AT38" i="17"/>
  <c r="AU38" i="15"/>
  <c r="AU38" i="17"/>
  <c r="AV38" i="15"/>
  <c r="AV38" i="17"/>
  <c r="AW38" i="15"/>
  <c r="AW38" i="17"/>
  <c r="AX38" i="15"/>
  <c r="AX38" i="17"/>
  <c r="AY38" i="15"/>
  <c r="AY38" i="17"/>
  <c r="AZ38" i="15"/>
  <c r="AZ38" i="17"/>
  <c r="BA38" i="15"/>
  <c r="BA38" i="17"/>
  <c r="BB38" i="15"/>
  <c r="BB38" i="17"/>
  <c r="BC38" i="15"/>
  <c r="BC38" i="17"/>
  <c r="BD38" i="15"/>
  <c r="BD38" i="17"/>
  <c r="BE38" i="15"/>
  <c r="BE38" i="17"/>
  <c r="BF38" i="15"/>
  <c r="BF38" i="17"/>
  <c r="C105" i="18"/>
  <c r="BK38" i="15"/>
  <c r="BK38" i="17"/>
  <c r="BL38" i="15"/>
  <c r="BL38" i="17"/>
  <c r="BM38" i="15"/>
  <c r="BM38" i="17"/>
  <c r="E105" i="18"/>
  <c r="F105" i="18"/>
  <c r="AQ39" i="15"/>
  <c r="AQ39" i="17"/>
  <c r="AR39" i="15"/>
  <c r="AR39" i="17"/>
  <c r="AS39" i="15"/>
  <c r="AS39" i="17"/>
  <c r="AT39" i="15"/>
  <c r="AT39" i="17"/>
  <c r="AU39" i="15"/>
  <c r="AU39" i="17"/>
  <c r="AV39" i="15"/>
  <c r="AV39" i="17"/>
  <c r="AW39" i="15"/>
  <c r="AW39" i="17"/>
  <c r="AX39" i="15"/>
  <c r="AX39" i="17"/>
  <c r="AY39" i="15"/>
  <c r="AY39" i="17"/>
  <c r="AZ39" i="15"/>
  <c r="AZ39" i="17"/>
  <c r="BA39" i="15"/>
  <c r="BA39" i="17"/>
  <c r="BB39" i="15"/>
  <c r="BB39" i="17"/>
  <c r="BC39" i="15"/>
  <c r="BC39" i="17"/>
  <c r="BD39" i="15"/>
  <c r="BD39" i="17"/>
  <c r="BE39" i="15"/>
  <c r="BE39" i="17"/>
  <c r="BF39" i="15"/>
  <c r="BF39" i="17"/>
  <c r="C106" i="18"/>
  <c r="BK39" i="15"/>
  <c r="BK39" i="17"/>
  <c r="BL39" i="15"/>
  <c r="BL39" i="17"/>
  <c r="BM39" i="15"/>
  <c r="BM39" i="17"/>
  <c r="E106" i="18"/>
  <c r="F106" i="18"/>
  <c r="AQ40" i="15"/>
  <c r="AQ40" i="17"/>
  <c r="AR40" i="15"/>
  <c r="AR40" i="17"/>
  <c r="AS40" i="15"/>
  <c r="AS40" i="17"/>
  <c r="AT40" i="15"/>
  <c r="AT40" i="17"/>
  <c r="AU40" i="15"/>
  <c r="AU40" i="17"/>
  <c r="AV40" i="15"/>
  <c r="AV40" i="17"/>
  <c r="AW40" i="15"/>
  <c r="AW40" i="17"/>
  <c r="AX40" i="15"/>
  <c r="AX40" i="17"/>
  <c r="AY40" i="15"/>
  <c r="AY40" i="17"/>
  <c r="AZ40" i="15"/>
  <c r="AZ40" i="17"/>
  <c r="BA40" i="15"/>
  <c r="BA40" i="17"/>
  <c r="BB40" i="15"/>
  <c r="BB40" i="17"/>
  <c r="BC40" i="15"/>
  <c r="BC40" i="17"/>
  <c r="BD40" i="15"/>
  <c r="BD40" i="17"/>
  <c r="BE40" i="15"/>
  <c r="BE40" i="17"/>
  <c r="BF40" i="15"/>
  <c r="BF40" i="17"/>
  <c r="C107" i="18"/>
  <c r="BK40" i="15"/>
  <c r="BK40" i="17"/>
  <c r="BL40" i="15"/>
  <c r="BL40" i="17"/>
  <c r="BM40" i="15"/>
  <c r="BM40" i="17"/>
  <c r="E107" i="18"/>
  <c r="F107" i="18"/>
  <c r="AQ41" i="15"/>
  <c r="AQ41" i="17"/>
  <c r="AR41" i="15"/>
  <c r="AR41" i="17"/>
  <c r="AS41" i="15"/>
  <c r="AS41" i="17"/>
  <c r="AT41" i="15"/>
  <c r="AT41" i="17"/>
  <c r="AU41" i="15"/>
  <c r="AU41" i="17"/>
  <c r="AV41" i="15"/>
  <c r="AV41" i="17"/>
  <c r="AW41" i="15"/>
  <c r="AW41" i="17"/>
  <c r="AX41" i="15"/>
  <c r="AX41" i="17"/>
  <c r="AY41" i="15"/>
  <c r="AY41" i="17"/>
  <c r="AZ41" i="15"/>
  <c r="AZ41" i="17"/>
  <c r="BA41" i="15"/>
  <c r="BA41" i="17"/>
  <c r="BB41" i="15"/>
  <c r="BB41" i="17"/>
  <c r="BC41" i="15"/>
  <c r="BC41" i="17"/>
  <c r="BD41" i="15"/>
  <c r="BD41" i="17"/>
  <c r="BE41" i="15"/>
  <c r="BE41" i="17"/>
  <c r="BF41" i="15"/>
  <c r="BF41" i="17"/>
  <c r="C108" i="18"/>
  <c r="BK41" i="15"/>
  <c r="BK41" i="17"/>
  <c r="BL41" i="15"/>
  <c r="BL41" i="17"/>
  <c r="BM41" i="15"/>
  <c r="BM41" i="17"/>
  <c r="E108" i="18"/>
  <c r="F108" i="18"/>
  <c r="AB11" i="15"/>
  <c r="AB11" i="17"/>
  <c r="Y11" i="15"/>
  <c r="Y11" i="17"/>
  <c r="Z11" i="15"/>
  <c r="Z11" i="17"/>
  <c r="AA11" i="15"/>
  <c r="AA11" i="17"/>
  <c r="AH11" i="17"/>
  <c r="F42" i="18"/>
  <c r="AB12" i="15"/>
  <c r="AB12" i="17"/>
  <c r="Y12" i="15"/>
  <c r="Y12" i="17"/>
  <c r="Z12" i="15"/>
  <c r="Z12" i="17"/>
  <c r="AA12" i="15"/>
  <c r="AA12" i="17"/>
  <c r="AH12" i="17"/>
  <c r="F43" i="18"/>
  <c r="AB13" i="15"/>
  <c r="AB13" i="17"/>
  <c r="Y13" i="15"/>
  <c r="Y13" i="17"/>
  <c r="Z13" i="15"/>
  <c r="Z13" i="17"/>
  <c r="AA13" i="15"/>
  <c r="AA13" i="17"/>
  <c r="AH13" i="17"/>
  <c r="F44" i="18"/>
  <c r="AB14" i="15"/>
  <c r="AB14" i="17"/>
  <c r="Y14" i="15"/>
  <c r="Y14" i="17"/>
  <c r="Z14" i="15"/>
  <c r="Z14" i="17"/>
  <c r="AA14" i="15"/>
  <c r="AA14" i="17"/>
  <c r="AH14" i="17"/>
  <c r="F45" i="18"/>
  <c r="AB15" i="15"/>
  <c r="AB15" i="17"/>
  <c r="Y15" i="15"/>
  <c r="Y15" i="17"/>
  <c r="Z15" i="15"/>
  <c r="Z15" i="17"/>
  <c r="AA15" i="15"/>
  <c r="AA15" i="17"/>
  <c r="AH15" i="17"/>
  <c r="F46" i="18"/>
  <c r="AB16" i="15"/>
  <c r="AB16" i="17"/>
  <c r="Y16" i="15"/>
  <c r="Y16" i="17"/>
  <c r="Z16" i="15"/>
  <c r="Z16" i="17"/>
  <c r="AA16" i="15"/>
  <c r="AA16" i="17"/>
  <c r="AH16" i="17"/>
  <c r="F47" i="18"/>
  <c r="AB17" i="15"/>
  <c r="AB17" i="17"/>
  <c r="Y17" i="15"/>
  <c r="Y17" i="17"/>
  <c r="Z17" i="15"/>
  <c r="Z17" i="17"/>
  <c r="AA17" i="15"/>
  <c r="AA17" i="17"/>
  <c r="AH17" i="17"/>
  <c r="F48" i="18"/>
  <c r="AB18" i="15"/>
  <c r="AB18" i="17"/>
  <c r="Y18" i="15"/>
  <c r="Y18" i="17"/>
  <c r="Z18" i="15"/>
  <c r="Z18" i="17"/>
  <c r="AA18" i="15"/>
  <c r="AA18" i="17"/>
  <c r="AH18" i="17"/>
  <c r="F49" i="18"/>
  <c r="AB19" i="15"/>
  <c r="AB19" i="17"/>
  <c r="Y19" i="15"/>
  <c r="Y19" i="17"/>
  <c r="Z19" i="15"/>
  <c r="Z19" i="17"/>
  <c r="AA19" i="15"/>
  <c r="AA19" i="17"/>
  <c r="AH19" i="17"/>
  <c r="F50" i="18"/>
  <c r="AB20" i="15"/>
  <c r="AB20" i="17"/>
  <c r="Y20" i="15"/>
  <c r="Y20" i="17"/>
  <c r="Z20" i="15"/>
  <c r="Z20" i="17"/>
  <c r="AA20" i="15"/>
  <c r="AA20" i="17"/>
  <c r="AH20" i="17"/>
  <c r="F51" i="18"/>
  <c r="AB21" i="15"/>
  <c r="AB21" i="17"/>
  <c r="Y21" i="15"/>
  <c r="Y21" i="17"/>
  <c r="Z21" i="15"/>
  <c r="Z21" i="17"/>
  <c r="AA21" i="15"/>
  <c r="AA21" i="17"/>
  <c r="AH21" i="17"/>
  <c r="F52" i="18"/>
  <c r="AB22" i="15"/>
  <c r="AB22" i="17"/>
  <c r="Y22" i="15"/>
  <c r="Y22" i="17"/>
  <c r="Z22" i="15"/>
  <c r="Z22" i="17"/>
  <c r="AA22" i="15"/>
  <c r="AA22" i="17"/>
  <c r="AH22" i="17"/>
  <c r="F53" i="18"/>
  <c r="AB23" i="15"/>
  <c r="AB23" i="17"/>
  <c r="Y23" i="15"/>
  <c r="Y23" i="17"/>
  <c r="Z23" i="15"/>
  <c r="Z23" i="17"/>
  <c r="AA23" i="15"/>
  <c r="AA23" i="17"/>
  <c r="AH23" i="17"/>
  <c r="F54" i="18"/>
  <c r="AB24" i="15"/>
  <c r="AB24" i="17"/>
  <c r="Y24" i="15"/>
  <c r="Y24" i="17"/>
  <c r="Z24" i="15"/>
  <c r="Z24" i="17"/>
  <c r="AA24" i="15"/>
  <c r="AA24" i="17"/>
  <c r="AH24" i="17"/>
  <c r="F55" i="18"/>
  <c r="AB25" i="15"/>
  <c r="AB25" i="17"/>
  <c r="Y25" i="15"/>
  <c r="Y25" i="17"/>
  <c r="Z25" i="15"/>
  <c r="Z25" i="17"/>
  <c r="AA25" i="15"/>
  <c r="AA25" i="17"/>
  <c r="AH25" i="17"/>
  <c r="F56" i="18"/>
  <c r="AB26" i="15"/>
  <c r="AB26" i="17"/>
  <c r="Y26" i="15"/>
  <c r="Y26" i="17"/>
  <c r="Z26" i="15"/>
  <c r="Z26" i="17"/>
  <c r="AA26" i="15"/>
  <c r="AA26" i="17"/>
  <c r="AH26" i="17"/>
  <c r="F57" i="18"/>
  <c r="AB27" i="15"/>
  <c r="AB27" i="17"/>
  <c r="Y27" i="15"/>
  <c r="Y27" i="17"/>
  <c r="Z27" i="15"/>
  <c r="Z27" i="17"/>
  <c r="AA27" i="15"/>
  <c r="AA27" i="17"/>
  <c r="AH27" i="17"/>
  <c r="F58" i="18"/>
  <c r="AB28" i="15"/>
  <c r="AB28" i="17"/>
  <c r="Y28" i="15"/>
  <c r="Y28" i="17"/>
  <c r="Z28" i="15"/>
  <c r="Z28" i="17"/>
  <c r="AA28" i="15"/>
  <c r="AA28" i="17"/>
  <c r="AH28" i="17"/>
  <c r="F59" i="18"/>
  <c r="AB29" i="15"/>
  <c r="AB29" i="17"/>
  <c r="Y29" i="15"/>
  <c r="Y29" i="17"/>
  <c r="Z29" i="15"/>
  <c r="Z29" i="17"/>
  <c r="AA29" i="15"/>
  <c r="AA29" i="17"/>
  <c r="AH29" i="17"/>
  <c r="F60" i="18"/>
  <c r="AB30" i="15"/>
  <c r="AB30" i="17"/>
  <c r="Y30" i="15"/>
  <c r="Y30" i="17"/>
  <c r="Z30" i="15"/>
  <c r="Z30" i="17"/>
  <c r="AA30" i="15"/>
  <c r="AA30" i="17"/>
  <c r="AH30" i="17"/>
  <c r="F61" i="18"/>
  <c r="AB31" i="15"/>
  <c r="AB31" i="17"/>
  <c r="Y31" i="15"/>
  <c r="Y31" i="17"/>
  <c r="Z31" i="15"/>
  <c r="Z31" i="17"/>
  <c r="AA31" i="15"/>
  <c r="AA31" i="17"/>
  <c r="AH31" i="17"/>
  <c r="F62" i="18"/>
  <c r="AB32" i="15"/>
  <c r="AB32" i="17"/>
  <c r="Y32" i="15"/>
  <c r="Y32" i="17"/>
  <c r="Z32" i="15"/>
  <c r="Z32" i="17"/>
  <c r="AA32" i="15"/>
  <c r="AA32" i="17"/>
  <c r="AH32" i="17"/>
  <c r="F63" i="18"/>
  <c r="AB33" i="15"/>
  <c r="AB33" i="17"/>
  <c r="Y33" i="15"/>
  <c r="Y33" i="17"/>
  <c r="Z33" i="15"/>
  <c r="Z33" i="17"/>
  <c r="AA33" i="15"/>
  <c r="AA33" i="17"/>
  <c r="AH33" i="17"/>
  <c r="F64" i="18"/>
  <c r="AB34" i="15"/>
  <c r="AB34" i="17"/>
  <c r="Y34" i="15"/>
  <c r="Y34" i="17"/>
  <c r="Z34" i="15"/>
  <c r="Z34" i="17"/>
  <c r="AA34" i="15"/>
  <c r="AA34" i="17"/>
  <c r="AH34" i="17"/>
  <c r="F65" i="18"/>
  <c r="AB35" i="15"/>
  <c r="AB35" i="17"/>
  <c r="Y35" i="15"/>
  <c r="Y35" i="17"/>
  <c r="Z35" i="15"/>
  <c r="Z35" i="17"/>
  <c r="AA35" i="15"/>
  <c r="AA35" i="17"/>
  <c r="AH35" i="17"/>
  <c r="F66" i="18"/>
  <c r="AB36" i="15"/>
  <c r="AB36" i="17"/>
  <c r="Y36" i="15"/>
  <c r="Y36" i="17"/>
  <c r="Z36" i="15"/>
  <c r="Z36" i="17"/>
  <c r="AA36" i="15"/>
  <c r="AA36" i="17"/>
  <c r="AH36" i="17"/>
  <c r="F67" i="18"/>
  <c r="AB37" i="15"/>
  <c r="AB37" i="17"/>
  <c r="Y37" i="15"/>
  <c r="Y37" i="17"/>
  <c r="Z37" i="15"/>
  <c r="Z37" i="17"/>
  <c r="AA37" i="15"/>
  <c r="AA37" i="17"/>
  <c r="AH37" i="17"/>
  <c r="F68" i="18"/>
  <c r="AB38" i="15"/>
  <c r="AB38" i="17"/>
  <c r="Y38" i="15"/>
  <c r="Y38" i="17"/>
  <c r="Z38" i="15"/>
  <c r="Z38" i="17"/>
  <c r="AA38" i="15"/>
  <c r="AA38" i="17"/>
  <c r="AH38" i="17"/>
  <c r="F69" i="18"/>
  <c r="AB39" i="15"/>
  <c r="AB39" i="17"/>
  <c r="Y39" i="15"/>
  <c r="Y39" i="17"/>
  <c r="Z39" i="15"/>
  <c r="Z39" i="17"/>
  <c r="AA39" i="15"/>
  <c r="AA39" i="17"/>
  <c r="AH39" i="17"/>
  <c r="F70" i="18"/>
  <c r="AB40" i="15"/>
  <c r="AB40" i="17"/>
  <c r="Y40" i="15"/>
  <c r="Y40" i="17"/>
  <c r="Z40" i="15"/>
  <c r="Z40" i="17"/>
  <c r="AA40" i="15"/>
  <c r="AA40" i="17"/>
  <c r="AH40" i="17"/>
  <c r="F71" i="18"/>
  <c r="E6" i="20"/>
  <c r="E7" i="20"/>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5" i="20"/>
  <c r="H40" i="18"/>
  <c r="G6" i="15"/>
  <c r="E6" i="15"/>
  <c r="E5" i="14"/>
  <c r="E5" i="15"/>
  <c r="AL5" i="14"/>
  <c r="AL5" i="15"/>
  <c r="I35" i="14"/>
  <c r="I38" i="14"/>
  <c r="D6" i="20"/>
  <c r="G6" i="20"/>
  <c r="D7" i="20"/>
  <c r="G7" i="20"/>
  <c r="D8" i="20"/>
  <c r="G8" i="20"/>
  <c r="D9" i="20"/>
  <c r="G9" i="20"/>
  <c r="D10" i="20"/>
  <c r="G10" i="20"/>
  <c r="D11" i="20"/>
  <c r="G11" i="20"/>
  <c r="D12" i="20"/>
  <c r="G12" i="20"/>
  <c r="D13" i="20"/>
  <c r="G13" i="20"/>
  <c r="D14" i="20"/>
  <c r="G14" i="20"/>
  <c r="D15" i="20"/>
  <c r="G15" i="20"/>
  <c r="D16" i="20"/>
  <c r="G16" i="20"/>
  <c r="D17" i="20"/>
  <c r="G17" i="20"/>
  <c r="D18" i="20"/>
  <c r="G18" i="20"/>
  <c r="D19" i="20"/>
  <c r="G19" i="20"/>
  <c r="D20" i="20"/>
  <c r="G20" i="20"/>
  <c r="D21" i="20"/>
  <c r="G21" i="20"/>
  <c r="D22" i="20"/>
  <c r="G22" i="20"/>
  <c r="D23" i="20"/>
  <c r="G23" i="20"/>
  <c r="D24" i="20"/>
  <c r="G24" i="20"/>
  <c r="D25" i="20"/>
  <c r="G25" i="20"/>
  <c r="D26" i="20"/>
  <c r="G26" i="20"/>
  <c r="D27" i="20"/>
  <c r="G27" i="20"/>
  <c r="D28" i="20"/>
  <c r="G28" i="20"/>
  <c r="D29" i="20"/>
  <c r="G29" i="20"/>
  <c r="D30" i="20"/>
  <c r="G30" i="20"/>
  <c r="D31" i="20"/>
  <c r="G31" i="20"/>
  <c r="D32" i="20"/>
  <c r="G32" i="20"/>
  <c r="D33" i="20"/>
  <c r="G33" i="20"/>
  <c r="D34" i="20"/>
  <c r="G34" i="20"/>
  <c r="D35" i="20"/>
  <c r="G35" i="20"/>
  <c r="D36" i="20"/>
  <c r="G36"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D5" i="20"/>
  <c r="F5" i="20"/>
  <c r="G5" i="20"/>
  <c r="E21" i="19"/>
  <c r="CE25" i="14"/>
  <c r="CE30" i="14"/>
  <c r="E29" i="19"/>
  <c r="E28" i="19"/>
  <c r="E27" i="19"/>
  <c r="E26" i="19"/>
  <c r="E25" i="19"/>
  <c r="E24" i="19"/>
  <c r="E23" i="19"/>
  <c r="E22" i="19"/>
  <c r="AN10" i="19"/>
  <c r="AN13" i="19"/>
  <c r="AN14" i="19"/>
  <c r="AN11" i="19"/>
  <c r="AM10" i="19"/>
  <c r="AN1" i="14"/>
  <c r="AN1" i="15"/>
  <c r="AN35" i="14"/>
  <c r="AN11" i="14"/>
  <c r="AN12" i="14"/>
  <c r="AN13" i="14"/>
  <c r="AN14" i="14"/>
  <c r="AN15" i="14"/>
  <c r="AN16" i="14"/>
  <c r="AN17" i="14"/>
  <c r="AN18" i="14"/>
  <c r="AN19" i="14"/>
  <c r="AN20" i="14"/>
  <c r="AN21" i="14"/>
  <c r="AN22" i="14"/>
  <c r="AN23" i="14"/>
  <c r="AN24" i="14"/>
  <c r="AN25" i="14"/>
  <c r="AN26" i="14"/>
  <c r="AN27" i="14"/>
  <c r="AN28" i="14"/>
  <c r="AN29" i="14"/>
  <c r="AN30" i="14"/>
  <c r="AN31" i="14"/>
  <c r="AN32" i="14"/>
  <c r="AN33" i="14"/>
  <c r="AN34" i="14"/>
  <c r="AN36" i="14"/>
  <c r="AN37" i="14"/>
  <c r="AN38" i="14"/>
  <c r="AN39" i="14"/>
  <c r="AN40" i="14"/>
  <c r="AN41" i="14"/>
  <c r="AN42" i="14"/>
  <c r="AN34" i="15"/>
  <c r="AN24" i="15"/>
  <c r="AN29" i="15"/>
  <c r="AM13" i="19"/>
  <c r="AN10" i="15"/>
  <c r="AN11" i="15"/>
  <c r="AN12" i="15"/>
  <c r="AN13" i="15"/>
  <c r="AN14" i="15"/>
  <c r="AN15" i="15"/>
  <c r="AN16" i="15"/>
  <c r="AN17" i="15"/>
  <c r="AN18" i="15"/>
  <c r="AN19" i="15"/>
  <c r="AN20" i="15"/>
  <c r="AN21" i="15"/>
  <c r="AN22" i="15"/>
  <c r="AN23" i="15"/>
  <c r="AN25" i="15"/>
  <c r="AN26" i="15"/>
  <c r="AN27" i="15"/>
  <c r="AN28" i="15"/>
  <c r="AN30" i="15"/>
  <c r="AN31" i="15"/>
  <c r="AN32" i="15"/>
  <c r="AN33" i="15"/>
  <c r="AN35" i="15"/>
  <c r="AN36" i="15"/>
  <c r="AN37" i="15"/>
  <c r="AN38" i="15"/>
  <c r="AN39" i="15"/>
  <c r="AN40" i="15"/>
  <c r="AN41" i="15"/>
  <c r="AM14" i="19"/>
  <c r="C109" i="18"/>
  <c r="E109" i="18"/>
  <c r="D73" i="18"/>
  <c r="E73" i="18"/>
  <c r="F73" i="18"/>
  <c r="G73" i="18"/>
  <c r="C73" i="18"/>
  <c r="CE7" i="9"/>
  <c r="CE5" i="9"/>
  <c r="U11" i="14"/>
  <c r="U12" i="14"/>
  <c r="U13" i="14"/>
  <c r="U14" i="14"/>
  <c r="U15" i="14"/>
  <c r="U16" i="14"/>
  <c r="U17" i="14"/>
  <c r="U18" i="14"/>
  <c r="U19" i="14"/>
  <c r="U20" i="14"/>
  <c r="U21" i="14"/>
  <c r="U22" i="14"/>
  <c r="U23" i="14"/>
  <c r="U24" i="14"/>
  <c r="U25" i="14"/>
  <c r="U26" i="14"/>
  <c r="U27" i="14"/>
  <c r="U28" i="14"/>
  <c r="U29" i="14"/>
  <c r="U30" i="14"/>
  <c r="U31" i="14"/>
  <c r="U32" i="14"/>
  <c r="U33" i="14"/>
  <c r="U34" i="14"/>
  <c r="U35" i="14"/>
  <c r="U36" i="14"/>
  <c r="U37" i="14"/>
  <c r="U38" i="14"/>
  <c r="U39" i="14"/>
  <c r="U40" i="14"/>
  <c r="U41" i="14"/>
  <c r="U42" i="14"/>
  <c r="F1" i="14"/>
  <c r="F1" i="15"/>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34" i="15"/>
  <c r="E10" i="19"/>
  <c r="F24" i="15"/>
  <c r="F29" i="15"/>
  <c r="E13" i="19"/>
  <c r="F10" i="15"/>
  <c r="F11" i="15"/>
  <c r="F12" i="15"/>
  <c r="F13" i="15"/>
  <c r="F14" i="15"/>
  <c r="F15" i="15"/>
  <c r="F16" i="15"/>
  <c r="F17" i="15"/>
  <c r="F18" i="15"/>
  <c r="F19" i="15"/>
  <c r="F20" i="15"/>
  <c r="F21" i="15"/>
  <c r="F22" i="15"/>
  <c r="F23" i="15"/>
  <c r="F25" i="15"/>
  <c r="F26" i="15"/>
  <c r="F27" i="15"/>
  <c r="F28" i="15"/>
  <c r="F30" i="15"/>
  <c r="F31" i="15"/>
  <c r="F32" i="15"/>
  <c r="F33" i="15"/>
  <c r="F35" i="15"/>
  <c r="F36" i="15"/>
  <c r="F37" i="15"/>
  <c r="F38" i="15"/>
  <c r="F39" i="15"/>
  <c r="F40" i="15"/>
  <c r="F41" i="15"/>
  <c r="E14" i="19"/>
  <c r="EH42" i="9"/>
  <c r="T1" i="14"/>
  <c r="T1" i="15"/>
  <c r="T11" i="14"/>
  <c r="T12" i="14"/>
  <c r="T13" i="14"/>
  <c r="T14" i="14"/>
  <c r="T15" i="14"/>
  <c r="T16" i="14"/>
  <c r="T17" i="14"/>
  <c r="T18" i="14"/>
  <c r="T19" i="14"/>
  <c r="T20" i="14"/>
  <c r="T21" i="14"/>
  <c r="T22" i="14"/>
  <c r="T23" i="14"/>
  <c r="T24" i="14"/>
  <c r="T25" i="14"/>
  <c r="T26" i="14"/>
  <c r="T27" i="14"/>
  <c r="T28" i="14"/>
  <c r="T29" i="14"/>
  <c r="T30" i="14"/>
  <c r="T31" i="14"/>
  <c r="T32" i="14"/>
  <c r="T33" i="14"/>
  <c r="T34" i="14"/>
  <c r="T35" i="14"/>
  <c r="T36" i="14"/>
  <c r="T37" i="14"/>
  <c r="T38" i="14"/>
  <c r="T39" i="14"/>
  <c r="T40" i="14"/>
  <c r="T41" i="14"/>
  <c r="T42" i="14"/>
  <c r="T10" i="15"/>
  <c r="T2" i="15"/>
  <c r="T10" i="17"/>
  <c r="U1" i="14"/>
  <c r="U1" i="15"/>
  <c r="U10" i="15"/>
  <c r="U2" i="14"/>
  <c r="U2" i="15"/>
  <c r="U10" i="17"/>
  <c r="V1" i="14"/>
  <c r="V1" i="15"/>
  <c r="V11" i="14"/>
  <c r="V12" i="14"/>
  <c r="V13" i="14"/>
  <c r="V14" i="14"/>
  <c r="V15" i="14"/>
  <c r="V16" i="14"/>
  <c r="V17" i="14"/>
  <c r="V18" i="14"/>
  <c r="V19" i="14"/>
  <c r="V20" i="14"/>
  <c r="V21" i="14"/>
  <c r="V22" i="14"/>
  <c r="V23" i="14"/>
  <c r="V24" i="14"/>
  <c r="V25" i="14"/>
  <c r="V26" i="14"/>
  <c r="V27" i="14"/>
  <c r="V28" i="14"/>
  <c r="V29" i="14"/>
  <c r="V30" i="14"/>
  <c r="V31" i="14"/>
  <c r="V32" i="14"/>
  <c r="V33" i="14"/>
  <c r="V34" i="14"/>
  <c r="V35" i="14"/>
  <c r="V36" i="14"/>
  <c r="V37" i="14"/>
  <c r="V38" i="14"/>
  <c r="V39" i="14"/>
  <c r="V40" i="14"/>
  <c r="V41" i="14"/>
  <c r="V42" i="14"/>
  <c r="V10" i="15"/>
  <c r="V2" i="15"/>
  <c r="V10" i="17"/>
  <c r="W1" i="14"/>
  <c r="W1" i="15"/>
  <c r="W11" i="14"/>
  <c r="W12" i="14"/>
  <c r="W13" i="14"/>
  <c r="W14" i="14"/>
  <c r="W15" i="14"/>
  <c r="W16" i="14"/>
  <c r="W17" i="14"/>
  <c r="W18" i="14"/>
  <c r="W19" i="14"/>
  <c r="W20" i="14"/>
  <c r="W21" i="14"/>
  <c r="W22" i="14"/>
  <c r="W23" i="14"/>
  <c r="W24" i="14"/>
  <c r="W25" i="14"/>
  <c r="W26" i="14"/>
  <c r="W27" i="14"/>
  <c r="W28" i="14"/>
  <c r="W29" i="14"/>
  <c r="W30" i="14"/>
  <c r="W31" i="14"/>
  <c r="W32" i="14"/>
  <c r="W33" i="14"/>
  <c r="W34" i="14"/>
  <c r="W35" i="14"/>
  <c r="W36" i="14"/>
  <c r="W37" i="14"/>
  <c r="W38" i="14"/>
  <c r="W39" i="14"/>
  <c r="W40" i="14"/>
  <c r="W41" i="14"/>
  <c r="W42" i="14"/>
  <c r="W10" i="15"/>
  <c r="W2" i="15"/>
  <c r="W10" i="17"/>
  <c r="X1" i="14"/>
  <c r="X1" i="15"/>
  <c r="X11" i="14"/>
  <c r="X12" i="14"/>
  <c r="X13" i="14"/>
  <c r="X14" i="14"/>
  <c r="X15" i="14"/>
  <c r="X16" i="14"/>
  <c r="X17" i="14"/>
  <c r="X18" i="14"/>
  <c r="X19" i="14"/>
  <c r="X20" i="14"/>
  <c r="X21" i="14"/>
  <c r="X22" i="14"/>
  <c r="X23" i="14"/>
  <c r="X24" i="14"/>
  <c r="X25" i="14"/>
  <c r="X26" i="14"/>
  <c r="X27" i="14"/>
  <c r="X28" i="14"/>
  <c r="X29" i="14"/>
  <c r="X30" i="14"/>
  <c r="X31" i="14"/>
  <c r="X32" i="14"/>
  <c r="X33" i="14"/>
  <c r="X34" i="14"/>
  <c r="X35" i="14"/>
  <c r="X36" i="14"/>
  <c r="X37" i="14"/>
  <c r="X38" i="14"/>
  <c r="X39" i="14"/>
  <c r="X40" i="14"/>
  <c r="X41" i="14"/>
  <c r="X42" i="14"/>
  <c r="X10" i="15"/>
  <c r="X2" i="15"/>
  <c r="X10" i="17"/>
  <c r="T2" i="17"/>
  <c r="U2" i="17"/>
  <c r="V2" i="17"/>
  <c r="W2" i="17"/>
  <c r="X2" i="17"/>
  <c r="E41" i="18"/>
  <c r="T11" i="15"/>
  <c r="T11" i="17"/>
  <c r="U11" i="15"/>
  <c r="U11" i="17"/>
  <c r="V11" i="15"/>
  <c r="V11" i="17"/>
  <c r="W11" i="15"/>
  <c r="W11" i="17"/>
  <c r="X11" i="15"/>
  <c r="X11" i="17"/>
  <c r="E42" i="18"/>
  <c r="T12" i="15"/>
  <c r="T12" i="17"/>
  <c r="U12" i="15"/>
  <c r="U12" i="17"/>
  <c r="V12" i="15"/>
  <c r="V12" i="17"/>
  <c r="W12" i="15"/>
  <c r="W12" i="17"/>
  <c r="X12" i="15"/>
  <c r="X12" i="17"/>
  <c r="E43" i="18"/>
  <c r="T13" i="15"/>
  <c r="T13" i="17"/>
  <c r="U13" i="15"/>
  <c r="U13" i="17"/>
  <c r="V13" i="15"/>
  <c r="V13" i="17"/>
  <c r="W13" i="15"/>
  <c r="W13" i="17"/>
  <c r="X13" i="15"/>
  <c r="X13" i="17"/>
  <c r="E44" i="18"/>
  <c r="T14" i="15"/>
  <c r="T14" i="17"/>
  <c r="U14" i="15"/>
  <c r="U14" i="17"/>
  <c r="V14" i="15"/>
  <c r="V14" i="17"/>
  <c r="W14" i="15"/>
  <c r="W14" i="17"/>
  <c r="X14" i="15"/>
  <c r="X14" i="17"/>
  <c r="E45" i="18"/>
  <c r="T15" i="15"/>
  <c r="T15" i="17"/>
  <c r="U15" i="15"/>
  <c r="U15" i="17"/>
  <c r="V15" i="15"/>
  <c r="V15" i="17"/>
  <c r="W15" i="15"/>
  <c r="W15" i="17"/>
  <c r="X15" i="15"/>
  <c r="X15" i="17"/>
  <c r="E46" i="18"/>
  <c r="T16" i="15"/>
  <c r="T16" i="17"/>
  <c r="U16" i="15"/>
  <c r="U16" i="17"/>
  <c r="V16" i="15"/>
  <c r="V16" i="17"/>
  <c r="W16" i="15"/>
  <c r="W16" i="17"/>
  <c r="X16" i="15"/>
  <c r="X16" i="17"/>
  <c r="E47" i="18"/>
  <c r="T17" i="15"/>
  <c r="T17" i="17"/>
  <c r="U17" i="15"/>
  <c r="U17" i="17"/>
  <c r="V17" i="15"/>
  <c r="V17" i="17"/>
  <c r="W17" i="15"/>
  <c r="W17" i="17"/>
  <c r="X17" i="15"/>
  <c r="X17" i="17"/>
  <c r="E48" i="18"/>
  <c r="T18" i="15"/>
  <c r="T18" i="17"/>
  <c r="U18" i="15"/>
  <c r="U18" i="17"/>
  <c r="V18" i="15"/>
  <c r="V18" i="17"/>
  <c r="W18" i="15"/>
  <c r="W18" i="17"/>
  <c r="X18" i="15"/>
  <c r="X18" i="17"/>
  <c r="E49" i="18"/>
  <c r="T19" i="15"/>
  <c r="T19" i="17"/>
  <c r="U19" i="15"/>
  <c r="U19" i="17"/>
  <c r="V19" i="15"/>
  <c r="V19" i="17"/>
  <c r="W19" i="15"/>
  <c r="W19" i="17"/>
  <c r="X19" i="15"/>
  <c r="X19" i="17"/>
  <c r="E50" i="18"/>
  <c r="T20" i="15"/>
  <c r="T20" i="17"/>
  <c r="U20" i="15"/>
  <c r="U20" i="17"/>
  <c r="V20" i="15"/>
  <c r="V20" i="17"/>
  <c r="W20" i="15"/>
  <c r="W20" i="17"/>
  <c r="X20" i="15"/>
  <c r="X20" i="17"/>
  <c r="E51" i="18"/>
  <c r="T21" i="15"/>
  <c r="T21" i="17"/>
  <c r="U21" i="15"/>
  <c r="U21" i="17"/>
  <c r="V21" i="15"/>
  <c r="V21" i="17"/>
  <c r="W21" i="15"/>
  <c r="W21" i="17"/>
  <c r="X21" i="15"/>
  <c r="X21" i="17"/>
  <c r="E52" i="18"/>
  <c r="T22" i="15"/>
  <c r="T22" i="17"/>
  <c r="U22" i="15"/>
  <c r="U22" i="17"/>
  <c r="V22" i="15"/>
  <c r="V22" i="17"/>
  <c r="W22" i="15"/>
  <c r="W22" i="17"/>
  <c r="X22" i="15"/>
  <c r="X22" i="17"/>
  <c r="E53" i="18"/>
  <c r="T23" i="15"/>
  <c r="T23" i="17"/>
  <c r="U23" i="15"/>
  <c r="U23" i="17"/>
  <c r="V23" i="15"/>
  <c r="V23" i="17"/>
  <c r="W23" i="15"/>
  <c r="W23" i="17"/>
  <c r="X23" i="15"/>
  <c r="X23" i="17"/>
  <c r="E54" i="18"/>
  <c r="T24" i="15"/>
  <c r="T24" i="17"/>
  <c r="U24" i="15"/>
  <c r="U24" i="17"/>
  <c r="V24" i="15"/>
  <c r="V24" i="17"/>
  <c r="W24" i="15"/>
  <c r="W24" i="17"/>
  <c r="X24" i="15"/>
  <c r="X24" i="17"/>
  <c r="E55" i="18"/>
  <c r="T25" i="15"/>
  <c r="T25" i="17"/>
  <c r="U25" i="15"/>
  <c r="U25" i="17"/>
  <c r="V25" i="15"/>
  <c r="V25" i="17"/>
  <c r="W25" i="15"/>
  <c r="W25" i="17"/>
  <c r="X25" i="15"/>
  <c r="X25" i="17"/>
  <c r="E56" i="18"/>
  <c r="T26" i="15"/>
  <c r="T26" i="17"/>
  <c r="U26" i="15"/>
  <c r="U26" i="17"/>
  <c r="V26" i="15"/>
  <c r="V26" i="17"/>
  <c r="W26" i="15"/>
  <c r="W26" i="17"/>
  <c r="X26" i="15"/>
  <c r="X26" i="17"/>
  <c r="E57" i="18"/>
  <c r="T27" i="15"/>
  <c r="T27" i="17"/>
  <c r="U27" i="15"/>
  <c r="U27" i="17"/>
  <c r="V27" i="15"/>
  <c r="V27" i="17"/>
  <c r="W27" i="15"/>
  <c r="W27" i="17"/>
  <c r="X27" i="15"/>
  <c r="X27" i="17"/>
  <c r="E58" i="18"/>
  <c r="T28" i="15"/>
  <c r="T28" i="17"/>
  <c r="U28" i="15"/>
  <c r="U28" i="17"/>
  <c r="V28" i="15"/>
  <c r="V28" i="17"/>
  <c r="W28" i="15"/>
  <c r="W28" i="17"/>
  <c r="X28" i="15"/>
  <c r="X28" i="17"/>
  <c r="E59" i="18"/>
  <c r="T29" i="15"/>
  <c r="T29" i="17"/>
  <c r="U29" i="15"/>
  <c r="U29" i="17"/>
  <c r="V29" i="15"/>
  <c r="V29" i="17"/>
  <c r="W29" i="15"/>
  <c r="W29" i="17"/>
  <c r="X29" i="15"/>
  <c r="X29" i="17"/>
  <c r="E60" i="18"/>
  <c r="T30" i="15"/>
  <c r="T30" i="17"/>
  <c r="U30" i="15"/>
  <c r="U30" i="17"/>
  <c r="V30" i="15"/>
  <c r="V30" i="17"/>
  <c r="W30" i="15"/>
  <c r="W30" i="17"/>
  <c r="X30" i="15"/>
  <c r="X30" i="17"/>
  <c r="E61" i="18"/>
  <c r="T31" i="15"/>
  <c r="T31" i="17"/>
  <c r="U31" i="15"/>
  <c r="U31" i="17"/>
  <c r="V31" i="15"/>
  <c r="V31" i="17"/>
  <c r="W31" i="15"/>
  <c r="W31" i="17"/>
  <c r="X31" i="15"/>
  <c r="X31" i="17"/>
  <c r="E62" i="18"/>
  <c r="T32" i="15"/>
  <c r="T32" i="17"/>
  <c r="U32" i="15"/>
  <c r="U32" i="17"/>
  <c r="V32" i="15"/>
  <c r="V32" i="17"/>
  <c r="W32" i="15"/>
  <c r="W32" i="17"/>
  <c r="X32" i="15"/>
  <c r="X32" i="17"/>
  <c r="E63" i="18"/>
  <c r="T33" i="15"/>
  <c r="T33" i="17"/>
  <c r="U33" i="15"/>
  <c r="U33" i="17"/>
  <c r="V33" i="15"/>
  <c r="V33" i="17"/>
  <c r="W33" i="15"/>
  <c r="W33" i="17"/>
  <c r="X33" i="15"/>
  <c r="X33" i="17"/>
  <c r="E64" i="18"/>
  <c r="T34" i="15"/>
  <c r="T34" i="17"/>
  <c r="U34" i="15"/>
  <c r="U34" i="17"/>
  <c r="V34" i="15"/>
  <c r="V34" i="17"/>
  <c r="W34" i="15"/>
  <c r="W34" i="17"/>
  <c r="X34" i="15"/>
  <c r="X34" i="17"/>
  <c r="E65" i="18"/>
  <c r="T35" i="15"/>
  <c r="T35" i="17"/>
  <c r="U35" i="15"/>
  <c r="U35" i="17"/>
  <c r="V35" i="15"/>
  <c r="V35" i="17"/>
  <c r="W35" i="15"/>
  <c r="W35" i="17"/>
  <c r="X35" i="15"/>
  <c r="X35" i="17"/>
  <c r="E66" i="18"/>
  <c r="T36" i="15"/>
  <c r="T36" i="17"/>
  <c r="U36" i="15"/>
  <c r="U36" i="17"/>
  <c r="V36" i="15"/>
  <c r="V36" i="17"/>
  <c r="W36" i="15"/>
  <c r="W36" i="17"/>
  <c r="X36" i="15"/>
  <c r="X36" i="17"/>
  <c r="E67" i="18"/>
  <c r="T37" i="15"/>
  <c r="T37" i="17"/>
  <c r="U37" i="15"/>
  <c r="U37" i="17"/>
  <c r="V37" i="15"/>
  <c r="V37" i="17"/>
  <c r="W37" i="15"/>
  <c r="W37" i="17"/>
  <c r="X37" i="15"/>
  <c r="X37" i="17"/>
  <c r="E68" i="18"/>
  <c r="T38" i="15"/>
  <c r="T38" i="17"/>
  <c r="U38" i="15"/>
  <c r="U38" i="17"/>
  <c r="V38" i="15"/>
  <c r="V38" i="17"/>
  <c r="W38" i="15"/>
  <c r="W38" i="17"/>
  <c r="X38" i="15"/>
  <c r="X38" i="17"/>
  <c r="E69" i="18"/>
  <c r="T39" i="15"/>
  <c r="T39" i="17"/>
  <c r="U39" i="15"/>
  <c r="U39" i="17"/>
  <c r="V39" i="15"/>
  <c r="V39" i="17"/>
  <c r="W39" i="15"/>
  <c r="W39" i="17"/>
  <c r="X39" i="15"/>
  <c r="X39" i="17"/>
  <c r="E70" i="18"/>
  <c r="T40" i="15"/>
  <c r="T40" i="17"/>
  <c r="U40" i="15"/>
  <c r="U40" i="17"/>
  <c r="V40" i="15"/>
  <c r="V40" i="17"/>
  <c r="W40" i="15"/>
  <c r="W40" i="17"/>
  <c r="X40" i="15"/>
  <c r="X40" i="17"/>
  <c r="E71" i="18"/>
  <c r="T41" i="15"/>
  <c r="T41" i="17"/>
  <c r="U41" i="15"/>
  <c r="U41" i="17"/>
  <c r="V41" i="15"/>
  <c r="V41" i="17"/>
  <c r="W41" i="15"/>
  <c r="W41" i="17"/>
  <c r="X41" i="15"/>
  <c r="X41" i="17"/>
  <c r="E72" i="18"/>
  <c r="K1" i="14"/>
  <c r="K1" i="15"/>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10" i="15"/>
  <c r="K2" i="15"/>
  <c r="K10" i="17"/>
  <c r="L1" i="14"/>
  <c r="L1" i="15"/>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10" i="15"/>
  <c r="L2" i="15"/>
  <c r="L10" i="17"/>
  <c r="M1" i="14"/>
  <c r="M1" i="15"/>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10" i="15"/>
  <c r="M2" i="15"/>
  <c r="M10" i="17"/>
  <c r="N1" i="14"/>
  <c r="N1" i="15"/>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10" i="15"/>
  <c r="N2" i="15"/>
  <c r="N10" i="17"/>
  <c r="O1" i="14"/>
  <c r="O1" i="15"/>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10" i="15"/>
  <c r="O2" i="15"/>
  <c r="O10" i="17"/>
  <c r="K2" i="17"/>
  <c r="L2" i="17"/>
  <c r="M2" i="17"/>
  <c r="N2" i="17"/>
  <c r="O2" i="17"/>
  <c r="C41" i="18"/>
  <c r="P1" i="14"/>
  <c r="P1" i="15"/>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10" i="15"/>
  <c r="P2" i="15"/>
  <c r="P10" i="17"/>
  <c r="Q1" i="14"/>
  <c r="Q1" i="15"/>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10" i="15"/>
  <c r="Q2" i="15"/>
  <c r="Q10" i="17"/>
  <c r="R1" i="14"/>
  <c r="R1" i="15"/>
  <c r="R11" i="14"/>
  <c r="R12" i="14"/>
  <c r="R13" i="14"/>
  <c r="R14" i="14"/>
  <c r="R15" i="14"/>
  <c r="R16" i="14"/>
  <c r="R17" i="14"/>
  <c r="R18" i="14"/>
  <c r="R19" i="14"/>
  <c r="R20" i="14"/>
  <c r="R21" i="14"/>
  <c r="R22" i="14"/>
  <c r="R23" i="14"/>
  <c r="R24" i="14"/>
  <c r="R25" i="14"/>
  <c r="R26" i="14"/>
  <c r="R27" i="14"/>
  <c r="R28" i="14"/>
  <c r="R29" i="14"/>
  <c r="R30" i="14"/>
  <c r="R31" i="14"/>
  <c r="R32" i="14"/>
  <c r="R33" i="14"/>
  <c r="R34" i="14"/>
  <c r="R35" i="14"/>
  <c r="R36" i="14"/>
  <c r="R37" i="14"/>
  <c r="R38" i="14"/>
  <c r="R39" i="14"/>
  <c r="R40" i="14"/>
  <c r="R41" i="14"/>
  <c r="R42" i="14"/>
  <c r="R10" i="15"/>
  <c r="R2" i="15"/>
  <c r="R10" i="17"/>
  <c r="S1" i="14"/>
  <c r="S1" i="15"/>
  <c r="S11" i="14"/>
  <c r="S12" i="14"/>
  <c r="S13" i="14"/>
  <c r="S14" i="14"/>
  <c r="S15" i="14"/>
  <c r="S16" i="14"/>
  <c r="S17" i="14"/>
  <c r="S18" i="14"/>
  <c r="S19" i="14"/>
  <c r="S20" i="14"/>
  <c r="S21" i="14"/>
  <c r="S22" i="14"/>
  <c r="S23" i="14"/>
  <c r="S24" i="14"/>
  <c r="S25" i="14"/>
  <c r="S26" i="14"/>
  <c r="S27" i="14"/>
  <c r="S28" i="14"/>
  <c r="S29" i="14"/>
  <c r="S30" i="14"/>
  <c r="S31" i="14"/>
  <c r="S32" i="14"/>
  <c r="S33" i="14"/>
  <c r="S34" i="14"/>
  <c r="S35" i="14"/>
  <c r="S36" i="14"/>
  <c r="S37" i="14"/>
  <c r="S38" i="14"/>
  <c r="S39" i="14"/>
  <c r="S40" i="14"/>
  <c r="S41" i="14"/>
  <c r="S42" i="14"/>
  <c r="S10" i="15"/>
  <c r="S2" i="15"/>
  <c r="S10" i="17"/>
  <c r="P2" i="17"/>
  <c r="Q2" i="17"/>
  <c r="R2" i="17"/>
  <c r="S2" i="17"/>
  <c r="D41" i="18"/>
  <c r="Y2" i="15"/>
  <c r="AA2" i="15"/>
  <c r="AC1" i="14"/>
  <c r="AC1" i="15"/>
  <c r="AC11" i="14"/>
  <c r="AC12" i="14"/>
  <c r="AC13" i="14"/>
  <c r="AC14" i="14"/>
  <c r="AC15" i="14"/>
  <c r="AC16" i="14"/>
  <c r="AC17" i="14"/>
  <c r="AC18" i="14"/>
  <c r="AC19" i="14"/>
  <c r="AC20" i="14"/>
  <c r="AC21" i="14"/>
  <c r="AC22" i="14"/>
  <c r="AC23" i="14"/>
  <c r="AC24" i="14"/>
  <c r="AC25" i="14"/>
  <c r="AC26" i="14"/>
  <c r="AC27" i="14"/>
  <c r="AC28" i="14"/>
  <c r="AC29" i="14"/>
  <c r="AC30" i="14"/>
  <c r="AC31" i="14"/>
  <c r="AC32" i="14"/>
  <c r="AC33" i="14"/>
  <c r="AC34" i="14"/>
  <c r="AC35" i="14"/>
  <c r="AC36" i="14"/>
  <c r="AC37" i="14"/>
  <c r="AC38" i="14"/>
  <c r="AC39" i="14"/>
  <c r="AC40" i="14"/>
  <c r="AC41" i="14"/>
  <c r="AC42" i="14"/>
  <c r="AC10" i="15"/>
  <c r="AC2" i="15"/>
  <c r="AC10" i="17"/>
  <c r="AD1" i="14"/>
  <c r="AD1" i="15"/>
  <c r="AD11" i="14"/>
  <c r="AD12" i="14"/>
  <c r="AD13" i="14"/>
  <c r="AD14" i="14"/>
  <c r="AD15" i="14"/>
  <c r="AD16" i="14"/>
  <c r="AD17" i="14"/>
  <c r="AD18" i="14"/>
  <c r="AD19" i="14"/>
  <c r="AD20" i="14"/>
  <c r="AD21" i="14"/>
  <c r="AD22" i="14"/>
  <c r="AD23" i="14"/>
  <c r="AD24" i="14"/>
  <c r="AD25" i="14"/>
  <c r="AD26" i="14"/>
  <c r="AD27" i="14"/>
  <c r="AD28" i="14"/>
  <c r="AD29" i="14"/>
  <c r="AD30" i="14"/>
  <c r="AD31" i="14"/>
  <c r="AD32" i="14"/>
  <c r="AD33" i="14"/>
  <c r="AD34" i="14"/>
  <c r="AD35" i="14"/>
  <c r="AD36" i="14"/>
  <c r="AD37" i="14"/>
  <c r="AD38" i="14"/>
  <c r="AD39" i="14"/>
  <c r="AD40" i="14"/>
  <c r="AD41" i="14"/>
  <c r="AD42" i="14"/>
  <c r="AD10" i="15"/>
  <c r="AD2" i="15"/>
  <c r="AD10" i="17"/>
  <c r="AE1" i="14"/>
  <c r="AE1" i="15"/>
  <c r="AE11" i="14"/>
  <c r="AE12" i="14"/>
  <c r="AE13" i="14"/>
  <c r="AE14" i="14"/>
  <c r="AE15" i="14"/>
  <c r="AE16" i="14"/>
  <c r="AE17" i="14"/>
  <c r="AE18" i="14"/>
  <c r="AE19" i="14"/>
  <c r="AE20" i="14"/>
  <c r="AE21" i="14"/>
  <c r="AE22" i="14"/>
  <c r="AE23" i="14"/>
  <c r="AE24" i="14"/>
  <c r="AE25" i="14"/>
  <c r="AE26" i="14"/>
  <c r="AE27" i="14"/>
  <c r="AE28" i="14"/>
  <c r="AE29" i="14"/>
  <c r="AE30" i="14"/>
  <c r="AE31" i="14"/>
  <c r="AE32" i="14"/>
  <c r="AE33" i="14"/>
  <c r="AE34" i="14"/>
  <c r="AE35" i="14"/>
  <c r="AE36" i="14"/>
  <c r="AE37" i="14"/>
  <c r="AE38" i="14"/>
  <c r="AE39" i="14"/>
  <c r="AE40" i="14"/>
  <c r="AE41" i="14"/>
  <c r="AE42" i="14"/>
  <c r="AE10" i="15"/>
  <c r="AE2" i="15"/>
  <c r="AE10" i="17"/>
  <c r="AF1" i="14"/>
  <c r="AF1" i="15"/>
  <c r="AF11" i="14"/>
  <c r="AF12" i="14"/>
  <c r="AF13" i="14"/>
  <c r="AF14" i="14"/>
  <c r="AF15" i="14"/>
  <c r="AF16" i="14"/>
  <c r="AF17" i="14"/>
  <c r="AF18" i="14"/>
  <c r="AF19" i="14"/>
  <c r="AF20" i="14"/>
  <c r="AF21" i="14"/>
  <c r="AF22" i="14"/>
  <c r="AF23" i="14"/>
  <c r="AF24" i="14"/>
  <c r="AF25" i="14"/>
  <c r="AF26" i="14"/>
  <c r="AF27" i="14"/>
  <c r="AF28" i="14"/>
  <c r="AF29" i="14"/>
  <c r="AF30" i="14"/>
  <c r="AF31" i="14"/>
  <c r="AF32" i="14"/>
  <c r="AF33" i="14"/>
  <c r="AF34" i="14"/>
  <c r="AF35" i="14"/>
  <c r="AF36" i="14"/>
  <c r="AF37" i="14"/>
  <c r="AF38" i="14"/>
  <c r="AF39" i="14"/>
  <c r="AF40" i="14"/>
  <c r="AF41" i="14"/>
  <c r="AF42" i="14"/>
  <c r="AF10" i="15"/>
  <c r="AF2" i="15"/>
  <c r="AF10" i="17"/>
  <c r="AG1" i="14"/>
  <c r="AG1" i="15"/>
  <c r="AG11" i="14"/>
  <c r="AG12" i="14"/>
  <c r="AG13" i="14"/>
  <c r="AG14" i="14"/>
  <c r="AG15" i="14"/>
  <c r="AG16" i="14"/>
  <c r="AG17" i="14"/>
  <c r="AG18" i="14"/>
  <c r="AG19" i="14"/>
  <c r="AG20" i="14"/>
  <c r="AG21" i="14"/>
  <c r="AG22" i="14"/>
  <c r="AG23" i="14"/>
  <c r="AG24" i="14"/>
  <c r="AG25" i="14"/>
  <c r="AG26" i="14"/>
  <c r="AG27" i="14"/>
  <c r="AG28" i="14"/>
  <c r="AG29" i="14"/>
  <c r="AG30" i="14"/>
  <c r="AG31" i="14"/>
  <c r="AG32" i="14"/>
  <c r="AG33" i="14"/>
  <c r="AG34" i="14"/>
  <c r="AG35" i="14"/>
  <c r="AG36" i="14"/>
  <c r="AG37" i="14"/>
  <c r="AG38" i="14"/>
  <c r="AG39" i="14"/>
  <c r="AG40" i="14"/>
  <c r="AG41" i="14"/>
  <c r="AG42" i="14"/>
  <c r="AG10" i="15"/>
  <c r="AG2" i="15"/>
  <c r="AG10" i="17"/>
  <c r="AH1" i="14"/>
  <c r="AH1" i="15"/>
  <c r="AH11" i="14"/>
  <c r="AH12" i="14"/>
  <c r="AH13" i="14"/>
  <c r="AH14" i="14"/>
  <c r="AH15" i="14"/>
  <c r="AH16" i="14"/>
  <c r="AH17" i="14"/>
  <c r="AH18" i="14"/>
  <c r="AH19" i="14"/>
  <c r="AH20" i="14"/>
  <c r="AH21" i="14"/>
  <c r="AH22" i="14"/>
  <c r="AH23" i="14"/>
  <c r="AH24" i="14"/>
  <c r="AH25" i="14"/>
  <c r="AH26" i="14"/>
  <c r="AH27" i="14"/>
  <c r="AH28" i="14"/>
  <c r="AH29" i="14"/>
  <c r="AH30" i="14"/>
  <c r="AH31" i="14"/>
  <c r="AH32" i="14"/>
  <c r="AH33" i="14"/>
  <c r="AH34" i="14"/>
  <c r="AH35" i="14"/>
  <c r="AH36" i="14"/>
  <c r="AH37" i="14"/>
  <c r="AH38" i="14"/>
  <c r="AH39" i="14"/>
  <c r="AH40" i="14"/>
  <c r="AH41" i="14"/>
  <c r="AH42" i="14"/>
  <c r="AH10" i="15"/>
  <c r="AI1" i="14"/>
  <c r="AI1" i="15"/>
  <c r="AI11" i="14"/>
  <c r="AI12" i="14"/>
  <c r="AI13" i="14"/>
  <c r="AI14" i="14"/>
  <c r="AI15" i="14"/>
  <c r="AI16" i="14"/>
  <c r="AI17" i="14"/>
  <c r="AI18" i="14"/>
  <c r="AI19" i="14"/>
  <c r="AI20" i="14"/>
  <c r="AI21" i="14"/>
  <c r="AI22" i="14"/>
  <c r="AI23" i="14"/>
  <c r="AI24" i="14"/>
  <c r="AI25" i="14"/>
  <c r="AI26" i="14"/>
  <c r="AI27" i="14"/>
  <c r="AI28" i="14"/>
  <c r="AI29" i="14"/>
  <c r="AI30" i="14"/>
  <c r="AI31" i="14"/>
  <c r="AI32" i="14"/>
  <c r="AI33" i="14"/>
  <c r="AI34" i="14"/>
  <c r="AI35" i="14"/>
  <c r="AI36" i="14"/>
  <c r="AI37" i="14"/>
  <c r="AI38" i="14"/>
  <c r="AI39" i="14"/>
  <c r="AI40" i="14"/>
  <c r="AI41" i="14"/>
  <c r="AI42" i="14"/>
  <c r="AI10" i="15"/>
  <c r="AI2" i="15"/>
  <c r="AI10" i="17"/>
  <c r="AJ1" i="14"/>
  <c r="AJ1" i="15"/>
  <c r="AJ11" i="14"/>
  <c r="AJ12" i="14"/>
  <c r="AJ13" i="14"/>
  <c r="AJ14" i="14"/>
  <c r="AJ15" i="14"/>
  <c r="AJ16" i="14"/>
  <c r="AJ17" i="14"/>
  <c r="AJ18" i="14"/>
  <c r="AJ19" i="14"/>
  <c r="AJ20" i="14"/>
  <c r="AJ21" i="14"/>
  <c r="AJ22" i="14"/>
  <c r="AJ23" i="14"/>
  <c r="AJ24" i="14"/>
  <c r="AJ25" i="14"/>
  <c r="AJ26" i="14"/>
  <c r="AJ27" i="14"/>
  <c r="AJ28" i="14"/>
  <c r="AJ29" i="14"/>
  <c r="AJ30" i="14"/>
  <c r="AJ31" i="14"/>
  <c r="AJ32" i="14"/>
  <c r="AJ33" i="14"/>
  <c r="AJ34" i="14"/>
  <c r="AJ35" i="14"/>
  <c r="AJ36" i="14"/>
  <c r="AJ37" i="14"/>
  <c r="AJ38" i="14"/>
  <c r="AJ39" i="14"/>
  <c r="AJ40" i="14"/>
  <c r="AJ41" i="14"/>
  <c r="AJ42" i="14"/>
  <c r="AJ10" i="15"/>
  <c r="AJ2" i="15"/>
  <c r="AJ10" i="17"/>
  <c r="Y2" i="17"/>
  <c r="AA2" i="17"/>
  <c r="AC2" i="17"/>
  <c r="AD2" i="17"/>
  <c r="AE2" i="17"/>
  <c r="AF2" i="17"/>
  <c r="AG2" i="17"/>
  <c r="AI2" i="17"/>
  <c r="AJ2" i="17"/>
  <c r="AK1" i="14"/>
  <c r="AK1" i="15"/>
  <c r="AK11" i="14"/>
  <c r="AK12" i="14"/>
  <c r="AK13" i="14"/>
  <c r="AK14" i="14"/>
  <c r="AK15" i="14"/>
  <c r="AK16" i="14"/>
  <c r="AK17" i="14"/>
  <c r="AK18" i="14"/>
  <c r="AK19" i="14"/>
  <c r="AK20" i="14"/>
  <c r="AK21" i="14"/>
  <c r="AK22" i="14"/>
  <c r="AK23" i="14"/>
  <c r="AK24" i="14"/>
  <c r="AK25" i="14"/>
  <c r="AK26" i="14"/>
  <c r="AK27" i="14"/>
  <c r="AK28" i="14"/>
  <c r="AK29" i="14"/>
  <c r="AK30" i="14"/>
  <c r="AK31" i="14"/>
  <c r="AK32" i="14"/>
  <c r="AK33" i="14"/>
  <c r="AK34" i="14"/>
  <c r="AK35" i="14"/>
  <c r="AK36" i="14"/>
  <c r="AK37" i="14"/>
  <c r="AK38" i="14"/>
  <c r="AK39" i="14"/>
  <c r="AK40" i="14"/>
  <c r="AK41" i="14"/>
  <c r="AK42" i="14"/>
  <c r="AK10" i="15"/>
  <c r="AK2" i="15"/>
  <c r="AK10" i="17"/>
  <c r="AL1" i="14"/>
  <c r="AL1" i="15"/>
  <c r="AL11" i="14"/>
  <c r="AL12" i="14"/>
  <c r="AL13" i="14"/>
  <c r="AL14" i="14"/>
  <c r="AL15" i="14"/>
  <c r="AL16" i="14"/>
  <c r="AL17" i="14"/>
  <c r="AL18" i="14"/>
  <c r="AL19" i="14"/>
  <c r="AL20" i="14"/>
  <c r="AL21" i="14"/>
  <c r="AL22" i="14"/>
  <c r="AL23" i="14"/>
  <c r="AL24" i="14"/>
  <c r="AL25" i="14"/>
  <c r="AL26" i="14"/>
  <c r="AL27" i="14"/>
  <c r="AL28" i="14"/>
  <c r="AL29" i="14"/>
  <c r="AL30" i="14"/>
  <c r="AL31" i="14"/>
  <c r="AL32" i="14"/>
  <c r="AL33" i="14"/>
  <c r="AL34" i="14"/>
  <c r="AL35" i="14"/>
  <c r="AL36" i="14"/>
  <c r="AL37" i="14"/>
  <c r="AL38" i="14"/>
  <c r="AL39" i="14"/>
  <c r="AL40" i="14"/>
  <c r="AL41" i="14"/>
  <c r="AL42" i="14"/>
  <c r="AL10" i="15"/>
  <c r="AL2" i="15"/>
  <c r="AL10" i="17"/>
  <c r="AM1" i="14"/>
  <c r="AM1" i="15"/>
  <c r="AM11" i="14"/>
  <c r="AM12" i="14"/>
  <c r="AM13" i="14"/>
  <c r="AM14" i="14"/>
  <c r="AM15" i="14"/>
  <c r="AM16" i="14"/>
  <c r="AM17" i="14"/>
  <c r="AM18" i="14"/>
  <c r="AM19" i="14"/>
  <c r="AM20" i="14"/>
  <c r="AM21" i="14"/>
  <c r="AM22" i="14"/>
  <c r="AM23" i="14"/>
  <c r="AM24" i="14"/>
  <c r="AM25" i="14"/>
  <c r="AM26" i="14"/>
  <c r="AM27" i="14"/>
  <c r="AM28" i="14"/>
  <c r="AM29" i="14"/>
  <c r="AM30" i="14"/>
  <c r="AM31" i="14"/>
  <c r="AM32" i="14"/>
  <c r="AM33" i="14"/>
  <c r="AM34" i="14"/>
  <c r="AM35" i="14"/>
  <c r="AM36" i="14"/>
  <c r="AM37" i="14"/>
  <c r="AM38" i="14"/>
  <c r="AM39" i="14"/>
  <c r="AM40" i="14"/>
  <c r="AM41" i="14"/>
  <c r="AM42" i="14"/>
  <c r="AM10" i="15"/>
  <c r="AM2" i="15"/>
  <c r="AM10" i="17"/>
  <c r="AN2" i="15"/>
  <c r="AN10" i="17"/>
  <c r="AK2" i="17"/>
  <c r="AL2" i="17"/>
  <c r="AM2" i="17"/>
  <c r="AN2" i="17"/>
  <c r="G41" i="18"/>
  <c r="I41" i="18"/>
  <c r="K11" i="15"/>
  <c r="K11" i="17"/>
  <c r="L11" i="15"/>
  <c r="L11" i="17"/>
  <c r="M11" i="15"/>
  <c r="M11" i="17"/>
  <c r="N11" i="15"/>
  <c r="N11" i="17"/>
  <c r="O11" i="15"/>
  <c r="O11" i="17"/>
  <c r="C42" i="18"/>
  <c r="P11" i="15"/>
  <c r="P11" i="17"/>
  <c r="Q11" i="15"/>
  <c r="Q11" i="17"/>
  <c r="R11" i="15"/>
  <c r="R11" i="17"/>
  <c r="S11" i="15"/>
  <c r="S11" i="17"/>
  <c r="D42" i="18"/>
  <c r="AC11" i="15"/>
  <c r="AC11" i="17"/>
  <c r="AD11" i="15"/>
  <c r="AD11" i="17"/>
  <c r="AE11" i="15"/>
  <c r="AE11" i="17"/>
  <c r="AF11" i="15"/>
  <c r="AF11" i="17"/>
  <c r="AG11" i="15"/>
  <c r="AG11" i="17"/>
  <c r="AH11" i="15"/>
  <c r="AI11" i="15"/>
  <c r="AI11" i="17"/>
  <c r="AJ11" i="15"/>
  <c r="AJ11" i="17"/>
  <c r="AK11" i="15"/>
  <c r="AK11" i="17"/>
  <c r="AL11" i="15"/>
  <c r="AL11" i="17"/>
  <c r="AM11" i="15"/>
  <c r="AM11" i="17"/>
  <c r="AN11" i="17"/>
  <c r="G42" i="18"/>
  <c r="I42" i="18"/>
  <c r="K12" i="15"/>
  <c r="K12" i="17"/>
  <c r="L12" i="15"/>
  <c r="L12" i="17"/>
  <c r="M12" i="15"/>
  <c r="M12" i="17"/>
  <c r="N12" i="15"/>
  <c r="N12" i="17"/>
  <c r="O12" i="15"/>
  <c r="O12" i="17"/>
  <c r="C43" i="18"/>
  <c r="P12" i="15"/>
  <c r="P12" i="17"/>
  <c r="Q12" i="15"/>
  <c r="Q12" i="17"/>
  <c r="R12" i="15"/>
  <c r="R12" i="17"/>
  <c r="S12" i="15"/>
  <c r="S12" i="17"/>
  <c r="D43" i="18"/>
  <c r="AC12" i="15"/>
  <c r="AC12" i="17"/>
  <c r="AD12" i="15"/>
  <c r="AD12" i="17"/>
  <c r="AE12" i="15"/>
  <c r="AE12" i="17"/>
  <c r="AF12" i="15"/>
  <c r="AF12" i="17"/>
  <c r="AG12" i="15"/>
  <c r="AG12" i="17"/>
  <c r="AH12" i="15"/>
  <c r="AI12" i="15"/>
  <c r="AI12" i="17"/>
  <c r="AJ12" i="15"/>
  <c r="AJ12" i="17"/>
  <c r="AK12" i="15"/>
  <c r="AK12" i="17"/>
  <c r="AL12" i="15"/>
  <c r="AL12" i="17"/>
  <c r="AM12" i="15"/>
  <c r="AM12" i="17"/>
  <c r="AN12" i="17"/>
  <c r="G43" i="18"/>
  <c r="I43" i="18"/>
  <c r="K13" i="15"/>
  <c r="K13" i="17"/>
  <c r="L13" i="15"/>
  <c r="L13" i="17"/>
  <c r="M13" i="15"/>
  <c r="M13" i="17"/>
  <c r="N13" i="15"/>
  <c r="N13" i="17"/>
  <c r="O13" i="15"/>
  <c r="O13" i="17"/>
  <c r="C44" i="18"/>
  <c r="P13" i="15"/>
  <c r="P13" i="17"/>
  <c r="Q13" i="15"/>
  <c r="Q13" i="17"/>
  <c r="R13" i="15"/>
  <c r="R13" i="17"/>
  <c r="S13" i="15"/>
  <c r="S13" i="17"/>
  <c r="D44" i="18"/>
  <c r="AC13" i="15"/>
  <c r="AC13" i="17"/>
  <c r="AD13" i="15"/>
  <c r="AD13" i="17"/>
  <c r="AE13" i="15"/>
  <c r="AE13" i="17"/>
  <c r="AF13" i="15"/>
  <c r="AF13" i="17"/>
  <c r="AG13" i="15"/>
  <c r="AG13" i="17"/>
  <c r="AH13" i="15"/>
  <c r="AI13" i="15"/>
  <c r="AI13" i="17"/>
  <c r="AJ13" i="15"/>
  <c r="AJ13" i="17"/>
  <c r="AK13" i="15"/>
  <c r="AK13" i="17"/>
  <c r="AL13" i="15"/>
  <c r="AL13" i="17"/>
  <c r="AM13" i="15"/>
  <c r="AM13" i="17"/>
  <c r="AN13" i="17"/>
  <c r="G44" i="18"/>
  <c r="I44" i="18"/>
  <c r="K14" i="15"/>
  <c r="K14" i="17"/>
  <c r="L14" i="15"/>
  <c r="L14" i="17"/>
  <c r="M14" i="15"/>
  <c r="M14" i="17"/>
  <c r="N14" i="15"/>
  <c r="N14" i="17"/>
  <c r="O14" i="15"/>
  <c r="O14" i="17"/>
  <c r="C45" i="18"/>
  <c r="P14" i="15"/>
  <c r="P14" i="17"/>
  <c r="Q14" i="15"/>
  <c r="Q14" i="17"/>
  <c r="R14" i="15"/>
  <c r="R14" i="17"/>
  <c r="S14" i="15"/>
  <c r="S14" i="17"/>
  <c r="D45" i="18"/>
  <c r="AC14" i="15"/>
  <c r="AC14" i="17"/>
  <c r="AD14" i="15"/>
  <c r="AD14" i="17"/>
  <c r="AE14" i="15"/>
  <c r="AE14" i="17"/>
  <c r="AF14" i="15"/>
  <c r="AF14" i="17"/>
  <c r="AG14" i="15"/>
  <c r="AG14" i="17"/>
  <c r="AH14" i="15"/>
  <c r="AI14" i="15"/>
  <c r="AI14" i="17"/>
  <c r="AJ14" i="15"/>
  <c r="AJ14" i="17"/>
  <c r="AK14" i="15"/>
  <c r="AK14" i="17"/>
  <c r="AL14" i="15"/>
  <c r="AL14" i="17"/>
  <c r="AM14" i="15"/>
  <c r="AM14" i="17"/>
  <c r="AN14" i="17"/>
  <c r="G45" i="18"/>
  <c r="I45" i="18"/>
  <c r="K15" i="15"/>
  <c r="K15" i="17"/>
  <c r="L15" i="15"/>
  <c r="L15" i="17"/>
  <c r="M15" i="15"/>
  <c r="M15" i="17"/>
  <c r="N15" i="15"/>
  <c r="N15" i="17"/>
  <c r="O15" i="15"/>
  <c r="O15" i="17"/>
  <c r="C46" i="18"/>
  <c r="P15" i="15"/>
  <c r="P15" i="17"/>
  <c r="Q15" i="15"/>
  <c r="Q15" i="17"/>
  <c r="R15" i="15"/>
  <c r="R15" i="17"/>
  <c r="S15" i="15"/>
  <c r="S15" i="17"/>
  <c r="D46" i="18"/>
  <c r="AC15" i="15"/>
  <c r="AC15" i="17"/>
  <c r="AD15" i="15"/>
  <c r="AD15" i="17"/>
  <c r="AE15" i="15"/>
  <c r="AE15" i="17"/>
  <c r="AF15" i="15"/>
  <c r="AF15" i="17"/>
  <c r="AG15" i="15"/>
  <c r="AG15" i="17"/>
  <c r="AH15" i="15"/>
  <c r="AI15" i="15"/>
  <c r="AI15" i="17"/>
  <c r="AJ15" i="15"/>
  <c r="AJ15" i="17"/>
  <c r="AK15" i="15"/>
  <c r="AK15" i="17"/>
  <c r="AL15" i="15"/>
  <c r="AL15" i="17"/>
  <c r="AM15" i="15"/>
  <c r="AM15" i="17"/>
  <c r="AN15" i="17"/>
  <c r="G46" i="18"/>
  <c r="I46" i="18"/>
  <c r="K16" i="15"/>
  <c r="K16" i="17"/>
  <c r="L16" i="15"/>
  <c r="L16" i="17"/>
  <c r="M16" i="15"/>
  <c r="M16" i="17"/>
  <c r="N16" i="15"/>
  <c r="N16" i="17"/>
  <c r="O16" i="15"/>
  <c r="O16" i="17"/>
  <c r="C47" i="18"/>
  <c r="P16" i="15"/>
  <c r="P16" i="17"/>
  <c r="Q16" i="15"/>
  <c r="Q16" i="17"/>
  <c r="R16" i="15"/>
  <c r="R16" i="17"/>
  <c r="S16" i="15"/>
  <c r="S16" i="17"/>
  <c r="D47" i="18"/>
  <c r="AC16" i="15"/>
  <c r="AC16" i="17"/>
  <c r="AD16" i="15"/>
  <c r="AD16" i="17"/>
  <c r="AE16" i="15"/>
  <c r="AE16" i="17"/>
  <c r="AF16" i="15"/>
  <c r="AF16" i="17"/>
  <c r="AG16" i="15"/>
  <c r="AG16" i="17"/>
  <c r="AH16" i="15"/>
  <c r="AI16" i="15"/>
  <c r="AI16" i="17"/>
  <c r="AJ16" i="15"/>
  <c r="AJ16" i="17"/>
  <c r="AK16" i="15"/>
  <c r="AK16" i="17"/>
  <c r="AL16" i="15"/>
  <c r="AL16" i="17"/>
  <c r="AM16" i="15"/>
  <c r="AM16" i="17"/>
  <c r="AN16" i="17"/>
  <c r="G47" i="18"/>
  <c r="I47" i="18"/>
  <c r="K17" i="15"/>
  <c r="K17" i="17"/>
  <c r="L17" i="15"/>
  <c r="L17" i="17"/>
  <c r="M17" i="15"/>
  <c r="M17" i="17"/>
  <c r="N17" i="15"/>
  <c r="N17" i="17"/>
  <c r="O17" i="15"/>
  <c r="O17" i="17"/>
  <c r="C48" i="18"/>
  <c r="P17" i="15"/>
  <c r="P17" i="17"/>
  <c r="Q17" i="15"/>
  <c r="Q17" i="17"/>
  <c r="R17" i="15"/>
  <c r="R17" i="17"/>
  <c r="S17" i="15"/>
  <c r="S17" i="17"/>
  <c r="D48" i="18"/>
  <c r="AC17" i="15"/>
  <c r="AC17" i="17"/>
  <c r="AD17" i="15"/>
  <c r="AD17" i="17"/>
  <c r="AE17" i="15"/>
  <c r="AE17" i="17"/>
  <c r="AF17" i="15"/>
  <c r="AF17" i="17"/>
  <c r="AG17" i="15"/>
  <c r="AG17" i="17"/>
  <c r="AH17" i="15"/>
  <c r="AI17" i="15"/>
  <c r="AI17" i="17"/>
  <c r="AJ17" i="15"/>
  <c r="AJ17" i="17"/>
  <c r="AK17" i="15"/>
  <c r="AK17" i="17"/>
  <c r="AL17" i="15"/>
  <c r="AL17" i="17"/>
  <c r="AM17" i="15"/>
  <c r="AM17" i="17"/>
  <c r="AN17" i="17"/>
  <c r="G48" i="18"/>
  <c r="I48" i="18"/>
  <c r="K18" i="15"/>
  <c r="K18" i="17"/>
  <c r="L18" i="15"/>
  <c r="L18" i="17"/>
  <c r="M18" i="15"/>
  <c r="M18" i="17"/>
  <c r="N18" i="15"/>
  <c r="N18" i="17"/>
  <c r="O18" i="15"/>
  <c r="O18" i="17"/>
  <c r="C49" i="18"/>
  <c r="P18" i="15"/>
  <c r="P18" i="17"/>
  <c r="Q18" i="15"/>
  <c r="Q18" i="17"/>
  <c r="R18" i="15"/>
  <c r="R18" i="17"/>
  <c r="S18" i="15"/>
  <c r="S18" i="17"/>
  <c r="D49" i="18"/>
  <c r="AC18" i="15"/>
  <c r="AC18" i="17"/>
  <c r="AD18" i="15"/>
  <c r="AD18" i="17"/>
  <c r="AE18" i="15"/>
  <c r="AE18" i="17"/>
  <c r="AF18" i="15"/>
  <c r="AF18" i="17"/>
  <c r="AG18" i="15"/>
  <c r="AG18" i="17"/>
  <c r="AH18" i="15"/>
  <c r="AI18" i="15"/>
  <c r="AI18" i="17"/>
  <c r="AJ18" i="15"/>
  <c r="AJ18" i="17"/>
  <c r="AK18" i="15"/>
  <c r="AK18" i="17"/>
  <c r="AL18" i="15"/>
  <c r="AL18" i="17"/>
  <c r="AM18" i="15"/>
  <c r="AM18" i="17"/>
  <c r="AN18" i="17"/>
  <c r="G49" i="18"/>
  <c r="I49" i="18"/>
  <c r="K19" i="15"/>
  <c r="K19" i="17"/>
  <c r="L19" i="15"/>
  <c r="L19" i="17"/>
  <c r="M19" i="15"/>
  <c r="M19" i="17"/>
  <c r="N19" i="15"/>
  <c r="N19" i="17"/>
  <c r="O19" i="15"/>
  <c r="O19" i="17"/>
  <c r="C50" i="18"/>
  <c r="P19" i="15"/>
  <c r="P19" i="17"/>
  <c r="Q19" i="15"/>
  <c r="Q19" i="17"/>
  <c r="R19" i="15"/>
  <c r="R19" i="17"/>
  <c r="S19" i="15"/>
  <c r="S19" i="17"/>
  <c r="D50" i="18"/>
  <c r="AC19" i="15"/>
  <c r="AC19" i="17"/>
  <c r="AD19" i="15"/>
  <c r="AD19" i="17"/>
  <c r="AE19" i="15"/>
  <c r="AE19" i="17"/>
  <c r="AF19" i="15"/>
  <c r="AF19" i="17"/>
  <c r="AG19" i="15"/>
  <c r="AG19" i="17"/>
  <c r="AH19" i="15"/>
  <c r="AI19" i="15"/>
  <c r="AI19" i="17"/>
  <c r="AJ19" i="15"/>
  <c r="AJ19" i="17"/>
  <c r="AK19" i="15"/>
  <c r="AK19" i="17"/>
  <c r="AL19" i="15"/>
  <c r="AL19" i="17"/>
  <c r="AM19" i="15"/>
  <c r="AM19" i="17"/>
  <c r="AN19" i="17"/>
  <c r="G50" i="18"/>
  <c r="I50" i="18"/>
  <c r="K20" i="15"/>
  <c r="K20" i="17"/>
  <c r="L20" i="15"/>
  <c r="L20" i="17"/>
  <c r="M20" i="15"/>
  <c r="M20" i="17"/>
  <c r="N20" i="15"/>
  <c r="N20" i="17"/>
  <c r="O20" i="15"/>
  <c r="O20" i="17"/>
  <c r="C51" i="18"/>
  <c r="P20" i="15"/>
  <c r="P20" i="17"/>
  <c r="Q20" i="15"/>
  <c r="Q20" i="17"/>
  <c r="R20" i="15"/>
  <c r="R20" i="17"/>
  <c r="S20" i="15"/>
  <c r="S20" i="17"/>
  <c r="D51" i="18"/>
  <c r="AC20" i="15"/>
  <c r="AC20" i="17"/>
  <c r="AD20" i="15"/>
  <c r="AD20" i="17"/>
  <c r="AE20" i="15"/>
  <c r="AE20" i="17"/>
  <c r="AF20" i="15"/>
  <c r="AF20" i="17"/>
  <c r="AG20" i="15"/>
  <c r="AG20" i="17"/>
  <c r="AH20" i="15"/>
  <c r="AI20" i="15"/>
  <c r="AI20" i="17"/>
  <c r="AJ20" i="15"/>
  <c r="AJ20" i="17"/>
  <c r="AK20" i="15"/>
  <c r="AK20" i="17"/>
  <c r="AL20" i="15"/>
  <c r="AL20" i="17"/>
  <c r="AM20" i="15"/>
  <c r="AM20" i="17"/>
  <c r="AN20" i="17"/>
  <c r="G51" i="18"/>
  <c r="I51" i="18"/>
  <c r="K21" i="15"/>
  <c r="K21" i="17"/>
  <c r="L21" i="15"/>
  <c r="L21" i="17"/>
  <c r="M21" i="15"/>
  <c r="M21" i="17"/>
  <c r="N21" i="15"/>
  <c r="N21" i="17"/>
  <c r="O21" i="15"/>
  <c r="O21" i="17"/>
  <c r="C52" i="18"/>
  <c r="P21" i="15"/>
  <c r="P21" i="17"/>
  <c r="Q21" i="15"/>
  <c r="Q21" i="17"/>
  <c r="R21" i="15"/>
  <c r="R21" i="17"/>
  <c r="S21" i="15"/>
  <c r="S21" i="17"/>
  <c r="D52" i="18"/>
  <c r="AC21" i="15"/>
  <c r="AC21" i="17"/>
  <c r="AD21" i="15"/>
  <c r="AD21" i="17"/>
  <c r="AE21" i="15"/>
  <c r="AE21" i="17"/>
  <c r="AF21" i="15"/>
  <c r="AF21" i="17"/>
  <c r="AG21" i="15"/>
  <c r="AG21" i="17"/>
  <c r="AH21" i="15"/>
  <c r="AI21" i="15"/>
  <c r="AI21" i="17"/>
  <c r="AJ21" i="15"/>
  <c r="AJ21" i="17"/>
  <c r="AK21" i="15"/>
  <c r="AK21" i="17"/>
  <c r="AL21" i="15"/>
  <c r="AL21" i="17"/>
  <c r="AM21" i="15"/>
  <c r="AM21" i="17"/>
  <c r="AN21" i="17"/>
  <c r="G52" i="18"/>
  <c r="I52" i="18"/>
  <c r="K22" i="15"/>
  <c r="K22" i="17"/>
  <c r="L22" i="15"/>
  <c r="L22" i="17"/>
  <c r="M22" i="15"/>
  <c r="M22" i="17"/>
  <c r="N22" i="15"/>
  <c r="N22" i="17"/>
  <c r="O22" i="15"/>
  <c r="O22" i="17"/>
  <c r="C53" i="18"/>
  <c r="P22" i="15"/>
  <c r="P22" i="17"/>
  <c r="Q22" i="15"/>
  <c r="Q22" i="17"/>
  <c r="R22" i="15"/>
  <c r="R22" i="17"/>
  <c r="S22" i="15"/>
  <c r="S22" i="17"/>
  <c r="D53" i="18"/>
  <c r="AC22" i="15"/>
  <c r="AC22" i="17"/>
  <c r="AD22" i="15"/>
  <c r="AD22" i="17"/>
  <c r="AE22" i="15"/>
  <c r="AE22" i="17"/>
  <c r="AF22" i="15"/>
  <c r="AF22" i="17"/>
  <c r="AG22" i="15"/>
  <c r="AG22" i="17"/>
  <c r="AH22" i="15"/>
  <c r="AI22" i="15"/>
  <c r="AI22" i="17"/>
  <c r="AJ22" i="15"/>
  <c r="AJ22" i="17"/>
  <c r="AK22" i="15"/>
  <c r="AK22" i="17"/>
  <c r="AL22" i="15"/>
  <c r="AL22" i="17"/>
  <c r="AM22" i="15"/>
  <c r="AM22" i="17"/>
  <c r="AN22" i="17"/>
  <c r="G53" i="18"/>
  <c r="I53" i="18"/>
  <c r="K23" i="15"/>
  <c r="K23" i="17"/>
  <c r="L23" i="15"/>
  <c r="L23" i="17"/>
  <c r="M23" i="15"/>
  <c r="M23" i="17"/>
  <c r="N23" i="15"/>
  <c r="N23" i="17"/>
  <c r="O23" i="15"/>
  <c r="O23" i="17"/>
  <c r="C54" i="18"/>
  <c r="P23" i="15"/>
  <c r="P23" i="17"/>
  <c r="Q23" i="15"/>
  <c r="Q23" i="17"/>
  <c r="R23" i="15"/>
  <c r="R23" i="17"/>
  <c r="S23" i="15"/>
  <c r="S23" i="17"/>
  <c r="D54" i="18"/>
  <c r="AC23" i="15"/>
  <c r="AC23" i="17"/>
  <c r="AD23" i="15"/>
  <c r="AD23" i="17"/>
  <c r="AE23" i="15"/>
  <c r="AE23" i="17"/>
  <c r="AF23" i="15"/>
  <c r="AF23" i="17"/>
  <c r="AG23" i="15"/>
  <c r="AG23" i="17"/>
  <c r="AH23" i="15"/>
  <c r="AI23" i="15"/>
  <c r="AI23" i="17"/>
  <c r="AJ23" i="15"/>
  <c r="AJ23" i="17"/>
  <c r="AK23" i="15"/>
  <c r="AK23" i="17"/>
  <c r="AL23" i="15"/>
  <c r="AL23" i="17"/>
  <c r="AM23" i="15"/>
  <c r="AM23" i="17"/>
  <c r="AN23" i="17"/>
  <c r="G54" i="18"/>
  <c r="I54" i="18"/>
  <c r="K24" i="15"/>
  <c r="K24" i="17"/>
  <c r="L24" i="15"/>
  <c r="L24" i="17"/>
  <c r="M24" i="15"/>
  <c r="M24" i="17"/>
  <c r="N24" i="15"/>
  <c r="N24" i="17"/>
  <c r="O24" i="15"/>
  <c r="O24" i="17"/>
  <c r="C55" i="18"/>
  <c r="P24" i="15"/>
  <c r="P24" i="17"/>
  <c r="Q24" i="15"/>
  <c r="Q24" i="17"/>
  <c r="R24" i="15"/>
  <c r="R24" i="17"/>
  <c r="S24" i="15"/>
  <c r="S24" i="17"/>
  <c r="D55" i="18"/>
  <c r="AC24" i="15"/>
  <c r="AC24" i="17"/>
  <c r="AD24" i="15"/>
  <c r="AD24" i="17"/>
  <c r="AE24" i="15"/>
  <c r="AE24" i="17"/>
  <c r="AF24" i="15"/>
  <c r="AF24" i="17"/>
  <c r="AG24" i="15"/>
  <c r="AG24" i="17"/>
  <c r="AH24" i="15"/>
  <c r="AI24" i="15"/>
  <c r="AI24" i="17"/>
  <c r="AJ24" i="15"/>
  <c r="AJ24" i="17"/>
  <c r="AK24" i="15"/>
  <c r="AK24" i="17"/>
  <c r="AL24" i="15"/>
  <c r="AL24" i="17"/>
  <c r="AM24" i="15"/>
  <c r="AM24" i="17"/>
  <c r="AN24" i="17"/>
  <c r="G55" i="18"/>
  <c r="I55" i="18"/>
  <c r="K25" i="15"/>
  <c r="K25" i="17"/>
  <c r="L25" i="15"/>
  <c r="L25" i="17"/>
  <c r="M25" i="15"/>
  <c r="M25" i="17"/>
  <c r="N25" i="15"/>
  <c r="N25" i="17"/>
  <c r="O25" i="15"/>
  <c r="O25" i="17"/>
  <c r="C56" i="18"/>
  <c r="P25" i="15"/>
  <c r="P25" i="17"/>
  <c r="Q25" i="15"/>
  <c r="Q25" i="17"/>
  <c r="R25" i="15"/>
  <c r="R25" i="17"/>
  <c r="S25" i="15"/>
  <c r="S25" i="17"/>
  <c r="D56" i="18"/>
  <c r="AC25" i="15"/>
  <c r="AC25" i="17"/>
  <c r="AD25" i="15"/>
  <c r="AD25" i="17"/>
  <c r="AE25" i="15"/>
  <c r="AE25" i="17"/>
  <c r="AF25" i="15"/>
  <c r="AF25" i="17"/>
  <c r="AG25" i="15"/>
  <c r="AG25" i="17"/>
  <c r="AH25" i="15"/>
  <c r="AI25" i="15"/>
  <c r="AI25" i="17"/>
  <c r="AJ25" i="15"/>
  <c r="AJ25" i="17"/>
  <c r="AK25" i="15"/>
  <c r="AK25" i="17"/>
  <c r="AL25" i="15"/>
  <c r="AL25" i="17"/>
  <c r="AM25" i="15"/>
  <c r="AM25" i="17"/>
  <c r="AN25" i="17"/>
  <c r="G56" i="18"/>
  <c r="I56" i="18"/>
  <c r="K26" i="15"/>
  <c r="K26" i="17"/>
  <c r="L26" i="15"/>
  <c r="L26" i="17"/>
  <c r="M26" i="15"/>
  <c r="M26" i="17"/>
  <c r="N26" i="15"/>
  <c r="N26" i="17"/>
  <c r="O26" i="15"/>
  <c r="O26" i="17"/>
  <c r="C57" i="18"/>
  <c r="P26" i="15"/>
  <c r="P26" i="17"/>
  <c r="Q26" i="15"/>
  <c r="Q26" i="17"/>
  <c r="R26" i="15"/>
  <c r="R26" i="17"/>
  <c r="S26" i="15"/>
  <c r="S26" i="17"/>
  <c r="D57" i="18"/>
  <c r="AC26" i="15"/>
  <c r="AC26" i="17"/>
  <c r="AD26" i="15"/>
  <c r="AD26" i="17"/>
  <c r="AE26" i="15"/>
  <c r="AE26" i="17"/>
  <c r="AF26" i="15"/>
  <c r="AF26" i="17"/>
  <c r="AG26" i="15"/>
  <c r="AG26" i="17"/>
  <c r="AH26" i="15"/>
  <c r="AI26" i="15"/>
  <c r="AI26" i="17"/>
  <c r="AJ26" i="15"/>
  <c r="AJ26" i="17"/>
  <c r="AK26" i="15"/>
  <c r="AK26" i="17"/>
  <c r="AL26" i="15"/>
  <c r="AL26" i="17"/>
  <c r="AM26" i="15"/>
  <c r="AM26" i="17"/>
  <c r="AN26" i="17"/>
  <c r="G57" i="18"/>
  <c r="I57" i="18"/>
  <c r="K27" i="15"/>
  <c r="K27" i="17"/>
  <c r="L27" i="15"/>
  <c r="L27" i="17"/>
  <c r="M27" i="15"/>
  <c r="M27" i="17"/>
  <c r="N27" i="15"/>
  <c r="N27" i="17"/>
  <c r="O27" i="15"/>
  <c r="O27" i="17"/>
  <c r="C58" i="18"/>
  <c r="P27" i="15"/>
  <c r="P27" i="17"/>
  <c r="Q27" i="15"/>
  <c r="Q27" i="17"/>
  <c r="R27" i="15"/>
  <c r="R27" i="17"/>
  <c r="S27" i="15"/>
  <c r="S27" i="17"/>
  <c r="D58" i="18"/>
  <c r="AC27" i="15"/>
  <c r="AC27" i="17"/>
  <c r="AD27" i="15"/>
  <c r="AD27" i="17"/>
  <c r="AE27" i="15"/>
  <c r="AE27" i="17"/>
  <c r="AF27" i="15"/>
  <c r="AF27" i="17"/>
  <c r="AG27" i="15"/>
  <c r="AG27" i="17"/>
  <c r="AH27" i="15"/>
  <c r="AI27" i="15"/>
  <c r="AI27" i="17"/>
  <c r="AJ27" i="15"/>
  <c r="AJ27" i="17"/>
  <c r="AK27" i="15"/>
  <c r="AK27" i="17"/>
  <c r="AL27" i="15"/>
  <c r="AL27" i="17"/>
  <c r="AM27" i="15"/>
  <c r="AM27" i="17"/>
  <c r="AN27" i="17"/>
  <c r="G58" i="18"/>
  <c r="I58" i="18"/>
  <c r="K28" i="15"/>
  <c r="K28" i="17"/>
  <c r="L28" i="15"/>
  <c r="L28" i="17"/>
  <c r="M28" i="15"/>
  <c r="M28" i="17"/>
  <c r="N28" i="15"/>
  <c r="N28" i="17"/>
  <c r="O28" i="15"/>
  <c r="O28" i="17"/>
  <c r="C59" i="18"/>
  <c r="P28" i="15"/>
  <c r="P28" i="17"/>
  <c r="Q28" i="15"/>
  <c r="Q28" i="17"/>
  <c r="R28" i="15"/>
  <c r="R28" i="17"/>
  <c r="S28" i="15"/>
  <c r="S28" i="17"/>
  <c r="D59" i="18"/>
  <c r="AC28" i="15"/>
  <c r="AC28" i="17"/>
  <c r="AD28" i="15"/>
  <c r="AD28" i="17"/>
  <c r="AE28" i="15"/>
  <c r="AE28" i="17"/>
  <c r="AF28" i="15"/>
  <c r="AF28" i="17"/>
  <c r="AG28" i="15"/>
  <c r="AG28" i="17"/>
  <c r="AH28" i="15"/>
  <c r="AI28" i="15"/>
  <c r="AI28" i="17"/>
  <c r="AJ28" i="15"/>
  <c r="AJ28" i="17"/>
  <c r="AK28" i="15"/>
  <c r="AK28" i="17"/>
  <c r="AL28" i="15"/>
  <c r="AL28" i="17"/>
  <c r="AM28" i="15"/>
  <c r="AM28" i="17"/>
  <c r="AN28" i="17"/>
  <c r="G59" i="18"/>
  <c r="I59" i="18"/>
  <c r="K29" i="15"/>
  <c r="K29" i="17"/>
  <c r="L29" i="15"/>
  <c r="L29" i="17"/>
  <c r="M29" i="15"/>
  <c r="M29" i="17"/>
  <c r="N29" i="15"/>
  <c r="N29" i="17"/>
  <c r="O29" i="15"/>
  <c r="O29" i="17"/>
  <c r="C60" i="18"/>
  <c r="P29" i="15"/>
  <c r="P29" i="17"/>
  <c r="Q29" i="15"/>
  <c r="Q29" i="17"/>
  <c r="R29" i="15"/>
  <c r="R29" i="17"/>
  <c r="S29" i="15"/>
  <c r="S29" i="17"/>
  <c r="D60" i="18"/>
  <c r="AC29" i="15"/>
  <c r="AC29" i="17"/>
  <c r="AD29" i="15"/>
  <c r="AD29" i="17"/>
  <c r="AE29" i="15"/>
  <c r="AE29" i="17"/>
  <c r="AF29" i="15"/>
  <c r="AF29" i="17"/>
  <c r="AG29" i="15"/>
  <c r="AG29" i="17"/>
  <c r="AH29" i="15"/>
  <c r="AI29" i="15"/>
  <c r="AI29" i="17"/>
  <c r="AJ29" i="15"/>
  <c r="AJ29" i="17"/>
  <c r="AK29" i="15"/>
  <c r="AK29" i="17"/>
  <c r="AL29" i="15"/>
  <c r="AL29" i="17"/>
  <c r="AM29" i="15"/>
  <c r="AM29" i="17"/>
  <c r="AN29" i="17"/>
  <c r="G60" i="18"/>
  <c r="I60" i="18"/>
  <c r="K30" i="15"/>
  <c r="K30" i="17"/>
  <c r="L30" i="15"/>
  <c r="L30" i="17"/>
  <c r="M30" i="15"/>
  <c r="M30" i="17"/>
  <c r="N30" i="15"/>
  <c r="N30" i="17"/>
  <c r="O30" i="15"/>
  <c r="O30" i="17"/>
  <c r="C61" i="18"/>
  <c r="P30" i="15"/>
  <c r="P30" i="17"/>
  <c r="Q30" i="15"/>
  <c r="Q30" i="17"/>
  <c r="R30" i="15"/>
  <c r="R30" i="17"/>
  <c r="S30" i="15"/>
  <c r="S30" i="17"/>
  <c r="D61" i="18"/>
  <c r="AC30" i="15"/>
  <c r="AC30" i="17"/>
  <c r="AD30" i="15"/>
  <c r="AD30" i="17"/>
  <c r="AE30" i="15"/>
  <c r="AE30" i="17"/>
  <c r="AF30" i="15"/>
  <c r="AF30" i="17"/>
  <c r="AG30" i="15"/>
  <c r="AG30" i="17"/>
  <c r="AH30" i="15"/>
  <c r="AI30" i="15"/>
  <c r="AI30" i="17"/>
  <c r="AJ30" i="15"/>
  <c r="AJ30" i="17"/>
  <c r="AK30" i="15"/>
  <c r="AK30" i="17"/>
  <c r="AL30" i="15"/>
  <c r="AL30" i="17"/>
  <c r="AM30" i="15"/>
  <c r="AM30" i="17"/>
  <c r="AN30" i="17"/>
  <c r="G61" i="18"/>
  <c r="I61" i="18"/>
  <c r="K31" i="15"/>
  <c r="K31" i="17"/>
  <c r="L31" i="15"/>
  <c r="L31" i="17"/>
  <c r="M31" i="15"/>
  <c r="M31" i="17"/>
  <c r="N31" i="15"/>
  <c r="N31" i="17"/>
  <c r="O31" i="15"/>
  <c r="O31" i="17"/>
  <c r="C62" i="18"/>
  <c r="P31" i="15"/>
  <c r="P31" i="17"/>
  <c r="Q31" i="15"/>
  <c r="Q31" i="17"/>
  <c r="R31" i="15"/>
  <c r="R31" i="17"/>
  <c r="S31" i="15"/>
  <c r="S31" i="17"/>
  <c r="D62" i="18"/>
  <c r="AC31" i="15"/>
  <c r="AC31" i="17"/>
  <c r="AD31" i="15"/>
  <c r="AD31" i="17"/>
  <c r="AE31" i="15"/>
  <c r="AE31" i="17"/>
  <c r="AF31" i="15"/>
  <c r="AF31" i="17"/>
  <c r="AG31" i="15"/>
  <c r="AG31" i="17"/>
  <c r="AH31" i="15"/>
  <c r="AI31" i="15"/>
  <c r="AI31" i="17"/>
  <c r="AJ31" i="15"/>
  <c r="AJ31" i="17"/>
  <c r="AK31" i="15"/>
  <c r="AK31" i="17"/>
  <c r="AL31" i="15"/>
  <c r="AL31" i="17"/>
  <c r="AM31" i="15"/>
  <c r="AM31" i="17"/>
  <c r="AN31" i="17"/>
  <c r="G62" i="18"/>
  <c r="I62" i="18"/>
  <c r="K32" i="15"/>
  <c r="K32" i="17"/>
  <c r="L32" i="15"/>
  <c r="L32" i="17"/>
  <c r="M32" i="15"/>
  <c r="M32" i="17"/>
  <c r="N32" i="15"/>
  <c r="N32" i="17"/>
  <c r="O32" i="15"/>
  <c r="O32" i="17"/>
  <c r="C63" i="18"/>
  <c r="P32" i="15"/>
  <c r="P32" i="17"/>
  <c r="Q32" i="15"/>
  <c r="Q32" i="17"/>
  <c r="R32" i="15"/>
  <c r="R32" i="17"/>
  <c r="S32" i="15"/>
  <c r="S32" i="17"/>
  <c r="D63" i="18"/>
  <c r="AC32" i="15"/>
  <c r="AC32" i="17"/>
  <c r="AD32" i="15"/>
  <c r="AD32" i="17"/>
  <c r="AE32" i="15"/>
  <c r="AE32" i="17"/>
  <c r="AF32" i="15"/>
  <c r="AF32" i="17"/>
  <c r="AG32" i="15"/>
  <c r="AG32" i="17"/>
  <c r="AH32" i="15"/>
  <c r="AI32" i="15"/>
  <c r="AI32" i="17"/>
  <c r="AJ32" i="15"/>
  <c r="AJ32" i="17"/>
  <c r="AK32" i="15"/>
  <c r="AK32" i="17"/>
  <c r="AL32" i="15"/>
  <c r="AL32" i="17"/>
  <c r="AM32" i="15"/>
  <c r="AM32" i="17"/>
  <c r="AN32" i="17"/>
  <c r="G63" i="18"/>
  <c r="I63" i="18"/>
  <c r="K33" i="15"/>
  <c r="K33" i="17"/>
  <c r="L33" i="15"/>
  <c r="L33" i="17"/>
  <c r="M33" i="15"/>
  <c r="M33" i="17"/>
  <c r="N33" i="15"/>
  <c r="N33" i="17"/>
  <c r="O33" i="15"/>
  <c r="O33" i="17"/>
  <c r="C64" i="18"/>
  <c r="P33" i="15"/>
  <c r="P33" i="17"/>
  <c r="Q33" i="15"/>
  <c r="Q33" i="17"/>
  <c r="R33" i="15"/>
  <c r="R33" i="17"/>
  <c r="S33" i="15"/>
  <c r="S33" i="17"/>
  <c r="D64" i="18"/>
  <c r="AC33" i="15"/>
  <c r="AC33" i="17"/>
  <c r="AD33" i="15"/>
  <c r="AD33" i="17"/>
  <c r="AE33" i="15"/>
  <c r="AE33" i="17"/>
  <c r="AF33" i="15"/>
  <c r="AF33" i="17"/>
  <c r="AG33" i="15"/>
  <c r="AG33" i="17"/>
  <c r="AH33" i="15"/>
  <c r="AI33" i="15"/>
  <c r="AI33" i="17"/>
  <c r="AJ33" i="15"/>
  <c r="AJ33" i="17"/>
  <c r="AK33" i="15"/>
  <c r="AK33" i="17"/>
  <c r="AL33" i="15"/>
  <c r="AL33" i="17"/>
  <c r="AM33" i="15"/>
  <c r="AM33" i="17"/>
  <c r="AN33" i="17"/>
  <c r="G64" i="18"/>
  <c r="I64" i="18"/>
  <c r="K34" i="15"/>
  <c r="K34" i="17"/>
  <c r="L34" i="15"/>
  <c r="L34" i="17"/>
  <c r="M34" i="15"/>
  <c r="M34" i="17"/>
  <c r="N34" i="15"/>
  <c r="N34" i="17"/>
  <c r="O34" i="15"/>
  <c r="O34" i="17"/>
  <c r="C65" i="18"/>
  <c r="P34" i="15"/>
  <c r="P34" i="17"/>
  <c r="Q34" i="15"/>
  <c r="Q34" i="17"/>
  <c r="R34" i="15"/>
  <c r="R34" i="17"/>
  <c r="S34" i="15"/>
  <c r="S34" i="17"/>
  <c r="D65" i="18"/>
  <c r="AC34" i="15"/>
  <c r="AC34" i="17"/>
  <c r="AD34" i="15"/>
  <c r="AD34" i="17"/>
  <c r="AE34" i="15"/>
  <c r="AE34" i="17"/>
  <c r="AF34" i="15"/>
  <c r="AF34" i="17"/>
  <c r="AG34" i="15"/>
  <c r="AG34" i="17"/>
  <c r="AH34" i="15"/>
  <c r="AI34" i="15"/>
  <c r="AI34" i="17"/>
  <c r="AJ34" i="15"/>
  <c r="AJ34" i="17"/>
  <c r="AK34" i="15"/>
  <c r="AK34" i="17"/>
  <c r="AL34" i="15"/>
  <c r="AL34" i="17"/>
  <c r="AM34" i="15"/>
  <c r="AM34" i="17"/>
  <c r="AN34" i="17"/>
  <c r="G65" i="18"/>
  <c r="I65" i="18"/>
  <c r="K35" i="15"/>
  <c r="K35" i="17"/>
  <c r="L35" i="15"/>
  <c r="L35" i="17"/>
  <c r="M35" i="15"/>
  <c r="M35" i="17"/>
  <c r="N35" i="15"/>
  <c r="N35" i="17"/>
  <c r="O35" i="15"/>
  <c r="O35" i="17"/>
  <c r="C66" i="18"/>
  <c r="P35" i="15"/>
  <c r="P35" i="17"/>
  <c r="Q35" i="15"/>
  <c r="Q35" i="17"/>
  <c r="R35" i="15"/>
  <c r="R35" i="17"/>
  <c r="S35" i="15"/>
  <c r="S35" i="17"/>
  <c r="D66" i="18"/>
  <c r="AC35" i="15"/>
  <c r="AC35" i="17"/>
  <c r="AD35" i="15"/>
  <c r="AD35" i="17"/>
  <c r="AE35" i="15"/>
  <c r="AE35" i="17"/>
  <c r="AF35" i="15"/>
  <c r="AF35" i="17"/>
  <c r="AG35" i="15"/>
  <c r="AG35" i="17"/>
  <c r="AH35" i="15"/>
  <c r="AI35" i="15"/>
  <c r="AI35" i="17"/>
  <c r="AJ35" i="15"/>
  <c r="AJ35" i="17"/>
  <c r="AK35" i="15"/>
  <c r="AK35" i="17"/>
  <c r="AL35" i="15"/>
  <c r="AL35" i="17"/>
  <c r="AM35" i="15"/>
  <c r="AM35" i="17"/>
  <c r="AN35" i="17"/>
  <c r="G66" i="18"/>
  <c r="I66" i="18"/>
  <c r="K36" i="15"/>
  <c r="K36" i="17"/>
  <c r="L36" i="15"/>
  <c r="L36" i="17"/>
  <c r="M36" i="15"/>
  <c r="M36" i="17"/>
  <c r="N36" i="15"/>
  <c r="N36" i="17"/>
  <c r="O36" i="15"/>
  <c r="O36" i="17"/>
  <c r="C67" i="18"/>
  <c r="P36" i="15"/>
  <c r="P36" i="17"/>
  <c r="Q36" i="15"/>
  <c r="Q36" i="17"/>
  <c r="R36" i="15"/>
  <c r="R36" i="17"/>
  <c r="S36" i="15"/>
  <c r="S36" i="17"/>
  <c r="D67" i="18"/>
  <c r="AC36" i="15"/>
  <c r="AC36" i="17"/>
  <c r="AD36" i="15"/>
  <c r="AD36" i="17"/>
  <c r="AE36" i="15"/>
  <c r="AE36" i="17"/>
  <c r="AF36" i="15"/>
  <c r="AF36" i="17"/>
  <c r="AG36" i="15"/>
  <c r="AG36" i="17"/>
  <c r="AH36" i="15"/>
  <c r="AI36" i="15"/>
  <c r="AI36" i="17"/>
  <c r="AJ36" i="15"/>
  <c r="AJ36" i="17"/>
  <c r="AK36" i="15"/>
  <c r="AK36" i="17"/>
  <c r="AL36" i="15"/>
  <c r="AL36" i="17"/>
  <c r="AM36" i="15"/>
  <c r="AM36" i="17"/>
  <c r="AN36" i="17"/>
  <c r="G67" i="18"/>
  <c r="I67" i="18"/>
  <c r="K37" i="15"/>
  <c r="K37" i="17"/>
  <c r="L37" i="15"/>
  <c r="L37" i="17"/>
  <c r="M37" i="15"/>
  <c r="M37" i="17"/>
  <c r="N37" i="15"/>
  <c r="N37" i="17"/>
  <c r="O37" i="15"/>
  <c r="O37" i="17"/>
  <c r="C68" i="18"/>
  <c r="P37" i="15"/>
  <c r="P37" i="17"/>
  <c r="Q37" i="15"/>
  <c r="Q37" i="17"/>
  <c r="R37" i="15"/>
  <c r="R37" i="17"/>
  <c r="S37" i="15"/>
  <c r="S37" i="17"/>
  <c r="D68" i="18"/>
  <c r="AC37" i="15"/>
  <c r="AC37" i="17"/>
  <c r="AD37" i="15"/>
  <c r="AD37" i="17"/>
  <c r="AE37" i="15"/>
  <c r="AE37" i="17"/>
  <c r="AF37" i="15"/>
  <c r="AF37" i="17"/>
  <c r="AG37" i="15"/>
  <c r="AG37" i="17"/>
  <c r="AH37" i="15"/>
  <c r="AI37" i="15"/>
  <c r="AI37" i="17"/>
  <c r="AJ37" i="15"/>
  <c r="AJ37" i="17"/>
  <c r="AK37" i="15"/>
  <c r="AK37" i="17"/>
  <c r="AL37" i="15"/>
  <c r="AL37" i="17"/>
  <c r="AM37" i="15"/>
  <c r="AM37" i="17"/>
  <c r="AN37" i="17"/>
  <c r="G68" i="18"/>
  <c r="I68" i="18"/>
  <c r="K38" i="15"/>
  <c r="K38" i="17"/>
  <c r="L38" i="15"/>
  <c r="L38" i="17"/>
  <c r="M38" i="15"/>
  <c r="M38" i="17"/>
  <c r="N38" i="15"/>
  <c r="N38" i="17"/>
  <c r="O38" i="15"/>
  <c r="O38" i="17"/>
  <c r="C69" i="18"/>
  <c r="P38" i="15"/>
  <c r="P38" i="17"/>
  <c r="Q38" i="15"/>
  <c r="Q38" i="17"/>
  <c r="R38" i="15"/>
  <c r="R38" i="17"/>
  <c r="S38" i="15"/>
  <c r="S38" i="17"/>
  <c r="D69" i="18"/>
  <c r="AC38" i="15"/>
  <c r="AC38" i="17"/>
  <c r="AD38" i="15"/>
  <c r="AD38" i="17"/>
  <c r="AE38" i="15"/>
  <c r="AE38" i="17"/>
  <c r="AF38" i="15"/>
  <c r="AF38" i="17"/>
  <c r="AG38" i="15"/>
  <c r="AG38" i="17"/>
  <c r="AH38" i="15"/>
  <c r="AI38" i="15"/>
  <c r="AI38" i="17"/>
  <c r="AJ38" i="15"/>
  <c r="AJ38" i="17"/>
  <c r="AK38" i="15"/>
  <c r="AK38" i="17"/>
  <c r="AL38" i="15"/>
  <c r="AL38" i="17"/>
  <c r="AM38" i="15"/>
  <c r="AM38" i="17"/>
  <c r="AN38" i="17"/>
  <c r="G69" i="18"/>
  <c r="I69" i="18"/>
  <c r="K39" i="15"/>
  <c r="K39" i="17"/>
  <c r="L39" i="15"/>
  <c r="L39" i="17"/>
  <c r="M39" i="15"/>
  <c r="M39" i="17"/>
  <c r="N39" i="15"/>
  <c r="N39" i="17"/>
  <c r="O39" i="15"/>
  <c r="O39" i="17"/>
  <c r="C70" i="18"/>
  <c r="P39" i="15"/>
  <c r="P39" i="17"/>
  <c r="Q39" i="15"/>
  <c r="Q39" i="17"/>
  <c r="R39" i="15"/>
  <c r="R39" i="17"/>
  <c r="S39" i="15"/>
  <c r="S39" i="17"/>
  <c r="D70" i="18"/>
  <c r="AC39" i="15"/>
  <c r="AC39" i="17"/>
  <c r="AD39" i="15"/>
  <c r="AD39" i="17"/>
  <c r="AE39" i="15"/>
  <c r="AE39" i="17"/>
  <c r="AF39" i="15"/>
  <c r="AF39" i="17"/>
  <c r="AG39" i="15"/>
  <c r="AG39" i="17"/>
  <c r="AH39" i="15"/>
  <c r="AI39" i="15"/>
  <c r="AI39" i="17"/>
  <c r="AJ39" i="15"/>
  <c r="AJ39" i="17"/>
  <c r="AK39" i="15"/>
  <c r="AK39" i="17"/>
  <c r="AL39" i="15"/>
  <c r="AL39" i="17"/>
  <c r="AM39" i="15"/>
  <c r="AM39" i="17"/>
  <c r="AN39" i="17"/>
  <c r="G70" i="18"/>
  <c r="I70" i="18"/>
  <c r="K40" i="15"/>
  <c r="K40" i="17"/>
  <c r="L40" i="15"/>
  <c r="L40" i="17"/>
  <c r="M40" i="15"/>
  <c r="M40" i="17"/>
  <c r="N40" i="15"/>
  <c r="N40" i="17"/>
  <c r="O40" i="15"/>
  <c r="O40" i="17"/>
  <c r="C71" i="18"/>
  <c r="P40" i="15"/>
  <c r="P40" i="17"/>
  <c r="Q40" i="15"/>
  <c r="Q40" i="17"/>
  <c r="R40" i="15"/>
  <c r="R40" i="17"/>
  <c r="S40" i="15"/>
  <c r="S40" i="17"/>
  <c r="D71" i="18"/>
  <c r="AC40" i="15"/>
  <c r="AC40" i="17"/>
  <c r="AD40" i="15"/>
  <c r="AD40" i="17"/>
  <c r="AE40" i="15"/>
  <c r="AE40" i="17"/>
  <c r="AF40" i="15"/>
  <c r="AF40" i="17"/>
  <c r="AG40" i="15"/>
  <c r="AG40" i="17"/>
  <c r="AH40" i="15"/>
  <c r="AI40" i="15"/>
  <c r="AI40" i="17"/>
  <c r="AJ40" i="15"/>
  <c r="AJ40" i="17"/>
  <c r="AK40" i="15"/>
  <c r="AK40" i="17"/>
  <c r="AL40" i="15"/>
  <c r="AL40" i="17"/>
  <c r="AM40" i="15"/>
  <c r="AM40" i="17"/>
  <c r="AN40" i="17"/>
  <c r="G71" i="18"/>
  <c r="I71" i="18"/>
  <c r="K41" i="15"/>
  <c r="K41" i="17"/>
  <c r="L41" i="15"/>
  <c r="L41" i="17"/>
  <c r="M41" i="15"/>
  <c r="M41" i="17"/>
  <c r="N41" i="15"/>
  <c r="N41" i="17"/>
  <c r="O41" i="15"/>
  <c r="O41" i="17"/>
  <c r="C72" i="18"/>
  <c r="P41" i="15"/>
  <c r="P41" i="17"/>
  <c r="Q41" i="15"/>
  <c r="Q41" i="17"/>
  <c r="R41" i="15"/>
  <c r="R41" i="17"/>
  <c r="S41" i="15"/>
  <c r="S41" i="17"/>
  <c r="D72" i="18"/>
  <c r="AC41" i="15"/>
  <c r="AC41" i="17"/>
  <c r="AD41" i="15"/>
  <c r="AD41" i="17"/>
  <c r="AE41" i="15"/>
  <c r="AE41" i="17"/>
  <c r="AF41" i="15"/>
  <c r="AF41" i="17"/>
  <c r="AG41" i="15"/>
  <c r="AG41" i="17"/>
  <c r="AH41" i="15"/>
  <c r="AI41" i="15"/>
  <c r="AI41" i="17"/>
  <c r="AJ41" i="15"/>
  <c r="AJ41" i="17"/>
  <c r="AK41" i="15"/>
  <c r="AK41" i="17"/>
  <c r="AL41" i="15"/>
  <c r="AL41" i="17"/>
  <c r="AM41" i="15"/>
  <c r="AM41" i="17"/>
  <c r="AN41" i="17"/>
  <c r="G72" i="18"/>
  <c r="I72" i="18"/>
  <c r="BG10" i="19"/>
  <c r="BG11" i="19"/>
  <c r="BI1" i="14"/>
  <c r="BE1" i="19"/>
  <c r="BI11" i="14"/>
  <c r="BI12" i="14"/>
  <c r="BI13" i="14"/>
  <c r="BI14" i="14"/>
  <c r="BI15" i="14"/>
  <c r="BI16" i="14"/>
  <c r="BI17" i="14"/>
  <c r="BI18" i="14"/>
  <c r="BI19" i="14"/>
  <c r="BI20" i="14"/>
  <c r="BI21" i="14"/>
  <c r="BI23" i="14"/>
  <c r="BI24" i="14"/>
  <c r="BI25" i="14"/>
  <c r="BI27" i="14"/>
  <c r="BI28" i="14"/>
  <c r="BI29" i="14"/>
  <c r="BI31" i="14"/>
  <c r="BI32" i="14"/>
  <c r="BI33" i="14"/>
  <c r="BI34" i="14"/>
  <c r="BI35" i="14"/>
  <c r="BI36" i="14"/>
  <c r="BI37" i="14"/>
  <c r="BI38" i="14"/>
  <c r="BI39" i="14"/>
  <c r="BI40" i="14"/>
  <c r="BI41" i="14"/>
  <c r="BI42" i="14"/>
  <c r="BE15" i="19"/>
  <c r="BE10" i="19"/>
  <c r="BE11" i="19"/>
  <c r="BE16" i="19"/>
  <c r="BI1" i="15"/>
  <c r="BI34" i="15"/>
  <c r="BI24" i="15"/>
  <c r="BI29" i="15"/>
  <c r="BE13" i="19"/>
  <c r="BE12" i="19"/>
  <c r="BE6" i="19"/>
  <c r="BE8" i="19"/>
  <c r="BI9" i="14"/>
  <c r="BE9" i="19"/>
  <c r="BI5" i="14"/>
  <c r="BE5" i="19"/>
  <c r="BE2" i="19"/>
  <c r="BI10" i="15"/>
  <c r="BI11" i="15"/>
  <c r="BI12" i="15"/>
  <c r="BI13" i="15"/>
  <c r="BI14" i="15"/>
  <c r="BI15" i="15"/>
  <c r="BI16" i="15"/>
  <c r="BI17" i="15"/>
  <c r="BI18" i="15"/>
  <c r="BI19" i="15"/>
  <c r="BI20" i="15"/>
  <c r="BI21" i="15"/>
  <c r="BI22" i="15"/>
  <c r="BI23" i="15"/>
  <c r="BI25" i="15"/>
  <c r="BI26" i="15"/>
  <c r="BI27" i="15"/>
  <c r="BI28" i="15"/>
  <c r="BI30" i="15"/>
  <c r="BI31" i="15"/>
  <c r="BI32" i="15"/>
  <c r="BI33" i="15"/>
  <c r="BI35" i="15"/>
  <c r="BI36" i="15"/>
  <c r="BI37" i="15"/>
  <c r="BI38" i="15"/>
  <c r="BI39" i="15"/>
  <c r="BI40" i="15"/>
  <c r="BI41" i="15"/>
  <c r="BE14" i="19"/>
  <c r="BI2" i="15"/>
  <c r="BI11" i="17"/>
  <c r="BI12" i="17"/>
  <c r="BI13" i="17"/>
  <c r="BI14" i="17"/>
  <c r="BI15" i="17"/>
  <c r="BI16" i="17"/>
  <c r="BI17" i="17"/>
  <c r="BI18" i="17"/>
  <c r="BI19" i="17"/>
  <c r="BI20" i="17"/>
  <c r="BI21" i="17"/>
  <c r="BI22" i="17"/>
  <c r="BI23" i="17"/>
  <c r="BI24" i="17"/>
  <c r="BI25" i="17"/>
  <c r="BI26" i="17"/>
  <c r="BI27" i="17"/>
  <c r="BI28" i="17"/>
  <c r="BI29" i="17"/>
  <c r="BI30" i="17"/>
  <c r="BI31" i="17"/>
  <c r="BI32" i="17"/>
  <c r="BI33" i="17"/>
  <c r="BI34" i="17"/>
  <c r="BI35" i="17"/>
  <c r="BI36" i="17"/>
  <c r="BI37" i="17"/>
  <c r="BI38" i="17"/>
  <c r="BI39" i="17"/>
  <c r="BI40" i="17"/>
  <c r="BI41" i="17"/>
  <c r="BI10" i="17"/>
  <c r="CW7" i="9"/>
  <c r="BT2" i="14"/>
  <c r="BS2" i="14"/>
  <c r="BR2" i="14"/>
  <c r="BQ2" i="14"/>
  <c r="BP2" i="14"/>
  <c r="BJ2" i="14"/>
  <c r="BH2" i="14"/>
  <c r="AP2" i="14"/>
  <c r="AO2" i="14"/>
  <c r="CJ7" i="9"/>
  <c r="CE35" i="14"/>
  <c r="BH10" i="19"/>
  <c r="BN35" i="14"/>
  <c r="BH11" i="19"/>
  <c r="BI10" i="19"/>
  <c r="BO35" i="14"/>
  <c r="BN25" i="14"/>
  <c r="BN30" i="14"/>
  <c r="BI11" i="19"/>
  <c r="BJ10" i="19"/>
  <c r="BO25" i="14"/>
  <c r="BO30" i="14"/>
  <c r="BJ11" i="19"/>
  <c r="BG12" i="19"/>
  <c r="BH12" i="19"/>
  <c r="BN11" i="14"/>
  <c r="BN12" i="14"/>
  <c r="BN13" i="14"/>
  <c r="BN14" i="14"/>
  <c r="BN15" i="14"/>
  <c r="BN16" i="14"/>
  <c r="BN17" i="14"/>
  <c r="BN18" i="14"/>
  <c r="BN19" i="14"/>
  <c r="BN20" i="14"/>
  <c r="BN21" i="14"/>
  <c r="BN22" i="14"/>
  <c r="BN23" i="14"/>
  <c r="BN24" i="14"/>
  <c r="BN26" i="14"/>
  <c r="BN27" i="14"/>
  <c r="BN28" i="14"/>
  <c r="BN29" i="14"/>
  <c r="BN31" i="14"/>
  <c r="BN32" i="14"/>
  <c r="BN33" i="14"/>
  <c r="BN34" i="14"/>
  <c r="BN36" i="14"/>
  <c r="BN37" i="14"/>
  <c r="BN38" i="14"/>
  <c r="BN39" i="14"/>
  <c r="BN40" i="14"/>
  <c r="BN41" i="14"/>
  <c r="BN42" i="14"/>
  <c r="BI12" i="19"/>
  <c r="BO11" i="14"/>
  <c r="BO12" i="14"/>
  <c r="BO13" i="14"/>
  <c r="BO14" i="14"/>
  <c r="BO15" i="14"/>
  <c r="BO16" i="14"/>
  <c r="BO17" i="14"/>
  <c r="BO18" i="14"/>
  <c r="BO19" i="14"/>
  <c r="BO20" i="14"/>
  <c r="BO21" i="14"/>
  <c r="BO22" i="14"/>
  <c r="BO23" i="14"/>
  <c r="BO24" i="14"/>
  <c r="BO26" i="14"/>
  <c r="BO27" i="14"/>
  <c r="BO28" i="14"/>
  <c r="BO29" i="14"/>
  <c r="BO31" i="14"/>
  <c r="BO32" i="14"/>
  <c r="BO33" i="14"/>
  <c r="BO34" i="14"/>
  <c r="BO36" i="14"/>
  <c r="BO37" i="14"/>
  <c r="BO38" i="14"/>
  <c r="BO39" i="14"/>
  <c r="BO40" i="14"/>
  <c r="BO41" i="14"/>
  <c r="BO42" i="14"/>
  <c r="BJ12" i="19"/>
  <c r="BG13" i="19"/>
  <c r="BN1" i="14"/>
  <c r="BN1" i="15"/>
  <c r="BN34" i="15"/>
  <c r="BH13" i="19"/>
  <c r="BO1" i="14"/>
  <c r="BO1" i="15"/>
  <c r="BO34" i="15"/>
  <c r="BN24" i="15"/>
  <c r="BN29" i="15"/>
  <c r="BI13" i="19"/>
  <c r="BO24" i="15"/>
  <c r="BO29" i="15"/>
  <c r="BJ13" i="19"/>
  <c r="BG14" i="19"/>
  <c r="BH14" i="19"/>
  <c r="BN10" i="15"/>
  <c r="BN11" i="15"/>
  <c r="BN12" i="15"/>
  <c r="BN13" i="15"/>
  <c r="BN14" i="15"/>
  <c r="BN15" i="15"/>
  <c r="BN16" i="15"/>
  <c r="BN17" i="15"/>
  <c r="BN18" i="15"/>
  <c r="BN19" i="15"/>
  <c r="BN20" i="15"/>
  <c r="BN21" i="15"/>
  <c r="BN22" i="15"/>
  <c r="BN23" i="15"/>
  <c r="BN25" i="15"/>
  <c r="BN26" i="15"/>
  <c r="BN27" i="15"/>
  <c r="BN28" i="15"/>
  <c r="BN30" i="15"/>
  <c r="BN31" i="15"/>
  <c r="BN32" i="15"/>
  <c r="BN33" i="15"/>
  <c r="BN35" i="15"/>
  <c r="BN36" i="15"/>
  <c r="BN37" i="15"/>
  <c r="BN38" i="15"/>
  <c r="BN39" i="15"/>
  <c r="BN40" i="15"/>
  <c r="BN41" i="15"/>
  <c r="BI14" i="19"/>
  <c r="BO10" i="15"/>
  <c r="BO11" i="15"/>
  <c r="BO12" i="15"/>
  <c r="BO13" i="15"/>
  <c r="BO14" i="15"/>
  <c r="BO15" i="15"/>
  <c r="BO16" i="15"/>
  <c r="BO17" i="15"/>
  <c r="BO18" i="15"/>
  <c r="BO19" i="15"/>
  <c r="BO20" i="15"/>
  <c r="BO21" i="15"/>
  <c r="BO22" i="15"/>
  <c r="BO23" i="15"/>
  <c r="BO25" i="15"/>
  <c r="BO26" i="15"/>
  <c r="BO27" i="15"/>
  <c r="BO28" i="15"/>
  <c r="BO30" i="15"/>
  <c r="BO31" i="15"/>
  <c r="BO32" i="15"/>
  <c r="BO33" i="15"/>
  <c r="BO35" i="15"/>
  <c r="BO36" i="15"/>
  <c r="BO37" i="15"/>
  <c r="BO38" i="15"/>
  <c r="BO39" i="15"/>
  <c r="BO40" i="15"/>
  <c r="BO41" i="15"/>
  <c r="BJ14" i="19"/>
  <c r="BG1" i="19"/>
  <c r="BG15" i="19"/>
  <c r="BH1" i="19"/>
  <c r="BH15" i="19"/>
  <c r="BI1" i="19"/>
  <c r="BI15" i="19"/>
  <c r="BJ1" i="19"/>
  <c r="BJ15" i="19"/>
  <c r="BG16" i="19"/>
  <c r="BH16" i="19"/>
  <c r="BI16" i="19"/>
  <c r="BJ16" i="19"/>
  <c r="BF1" i="19"/>
  <c r="BF15" i="19"/>
  <c r="BF10" i="19"/>
  <c r="BF13" i="19"/>
  <c r="BF14" i="19"/>
  <c r="AO10" i="19"/>
  <c r="AO11" i="19"/>
  <c r="AP10" i="19"/>
  <c r="AP11" i="19"/>
  <c r="AQ10" i="19"/>
  <c r="AQ11" i="19"/>
  <c r="AR10" i="19"/>
  <c r="AR11" i="19"/>
  <c r="AS10" i="19"/>
  <c r="AS11" i="19"/>
  <c r="AT10" i="19"/>
  <c r="AT11" i="19"/>
  <c r="AU10" i="19"/>
  <c r="AU11" i="19"/>
  <c r="AV10" i="19"/>
  <c r="AV11" i="19"/>
  <c r="AW10" i="19"/>
  <c r="AW11" i="19"/>
  <c r="AX10" i="19"/>
  <c r="AX11" i="19"/>
  <c r="AY10" i="19"/>
  <c r="AY11" i="19"/>
  <c r="AZ10" i="19"/>
  <c r="AZ11" i="19"/>
  <c r="BA10" i="19"/>
  <c r="BA11" i="19"/>
  <c r="BB10" i="19"/>
  <c r="BB11" i="19"/>
  <c r="BC10" i="19"/>
  <c r="BG35" i="14"/>
  <c r="BC11" i="19"/>
  <c r="BD10" i="19"/>
  <c r="BG25" i="14"/>
  <c r="BG30" i="14"/>
  <c r="BD11" i="19"/>
  <c r="AO12" i="19"/>
  <c r="AP12" i="19"/>
  <c r="AQ12" i="19"/>
  <c r="AR12" i="19"/>
  <c r="AS12" i="19"/>
  <c r="AT12" i="19"/>
  <c r="AU12" i="19"/>
  <c r="AV12" i="19"/>
  <c r="AW12" i="19"/>
  <c r="AX12" i="19"/>
  <c r="AY12" i="19"/>
  <c r="AZ12" i="19"/>
  <c r="BA12" i="19"/>
  <c r="BB12" i="19"/>
  <c r="BC12" i="19"/>
  <c r="BG11" i="14"/>
  <c r="BG12" i="14"/>
  <c r="BG13" i="14"/>
  <c r="BG14" i="14"/>
  <c r="BG15" i="14"/>
  <c r="BG16" i="14"/>
  <c r="BG17" i="14"/>
  <c r="BG18" i="14"/>
  <c r="BG19" i="14"/>
  <c r="BG20" i="14"/>
  <c r="BG21" i="14"/>
  <c r="BG22" i="14"/>
  <c r="BG23" i="14"/>
  <c r="BG24" i="14"/>
  <c r="BG26" i="14"/>
  <c r="BG27" i="14"/>
  <c r="BG28" i="14"/>
  <c r="BG29" i="14"/>
  <c r="BG31" i="14"/>
  <c r="BG32" i="14"/>
  <c r="BG33" i="14"/>
  <c r="BG34" i="14"/>
  <c r="BG36" i="14"/>
  <c r="BG37" i="14"/>
  <c r="BG38" i="14"/>
  <c r="BG39" i="14"/>
  <c r="BG40" i="14"/>
  <c r="BG41" i="14"/>
  <c r="BG42" i="14"/>
  <c r="BD12" i="19"/>
  <c r="AO13" i="19"/>
  <c r="AP13" i="19"/>
  <c r="AQ13" i="19"/>
  <c r="AR13" i="19"/>
  <c r="AS13" i="19"/>
  <c r="AT13" i="19"/>
  <c r="AU13" i="19"/>
  <c r="AV13" i="19"/>
  <c r="AW13" i="19"/>
  <c r="AX13" i="19"/>
  <c r="AY13" i="19"/>
  <c r="AZ13" i="19"/>
  <c r="BA13" i="19"/>
  <c r="BB13" i="19"/>
  <c r="BG1" i="14"/>
  <c r="BG1" i="15"/>
  <c r="BG34" i="15"/>
  <c r="BC13" i="19"/>
  <c r="BG24" i="15"/>
  <c r="BG29" i="15"/>
  <c r="BD13" i="19"/>
  <c r="AO14" i="19"/>
  <c r="AP14" i="19"/>
  <c r="AQ14" i="19"/>
  <c r="AR14" i="19"/>
  <c r="AS14" i="19"/>
  <c r="AT14" i="19"/>
  <c r="AU14" i="19"/>
  <c r="AV14" i="19"/>
  <c r="AW14" i="19"/>
  <c r="AX14" i="19"/>
  <c r="AY14" i="19"/>
  <c r="AZ14" i="19"/>
  <c r="BA14" i="19"/>
  <c r="BB14" i="19"/>
  <c r="BC14" i="19"/>
  <c r="BG10" i="15"/>
  <c r="BG11" i="15"/>
  <c r="BG12" i="15"/>
  <c r="BG13" i="15"/>
  <c r="BG14" i="15"/>
  <c r="BG15" i="15"/>
  <c r="BG16" i="15"/>
  <c r="BG17" i="15"/>
  <c r="BG18" i="15"/>
  <c r="BG19" i="15"/>
  <c r="BG20" i="15"/>
  <c r="BG21" i="15"/>
  <c r="BG22" i="15"/>
  <c r="BG23" i="15"/>
  <c r="BG25" i="15"/>
  <c r="BG26" i="15"/>
  <c r="BG27" i="15"/>
  <c r="BG28" i="15"/>
  <c r="BG30" i="15"/>
  <c r="BG31" i="15"/>
  <c r="BG32" i="15"/>
  <c r="BG33" i="15"/>
  <c r="BG35" i="15"/>
  <c r="BG36" i="15"/>
  <c r="BG37" i="15"/>
  <c r="BG38" i="15"/>
  <c r="BG39" i="15"/>
  <c r="BG40" i="15"/>
  <c r="BG41" i="15"/>
  <c r="BD14" i="19"/>
  <c r="AO1" i="19"/>
  <c r="AO15" i="19"/>
  <c r="AP1" i="19"/>
  <c r="AP15" i="19"/>
  <c r="AQ1" i="19"/>
  <c r="AQ15" i="19"/>
  <c r="AR1" i="19"/>
  <c r="AR15" i="19"/>
  <c r="AS1" i="19"/>
  <c r="AS15" i="19"/>
  <c r="AT1" i="19"/>
  <c r="AT15" i="19"/>
  <c r="AU1" i="19"/>
  <c r="AU15" i="19"/>
  <c r="AV1" i="19"/>
  <c r="AV15" i="19"/>
  <c r="AW1" i="19"/>
  <c r="AW15" i="19"/>
  <c r="AX1" i="19"/>
  <c r="AX15" i="19"/>
  <c r="AY1" i="19"/>
  <c r="AY15" i="19"/>
  <c r="AZ1" i="19"/>
  <c r="AZ15" i="19"/>
  <c r="BA1" i="19"/>
  <c r="BA15" i="19"/>
  <c r="BB1" i="19"/>
  <c r="BB15" i="19"/>
  <c r="BC1" i="19"/>
  <c r="BC15" i="19"/>
  <c r="BD1" i="19"/>
  <c r="BD15" i="19"/>
  <c r="AO16" i="19"/>
  <c r="AP16" i="19"/>
  <c r="AQ16" i="19"/>
  <c r="AR16" i="19"/>
  <c r="AS16" i="19"/>
  <c r="AT16" i="19"/>
  <c r="AU16" i="19"/>
  <c r="AV16" i="19"/>
  <c r="AW16" i="19"/>
  <c r="AX16" i="19"/>
  <c r="AY16" i="19"/>
  <c r="AZ16" i="19"/>
  <c r="BA16" i="19"/>
  <c r="BB16" i="19"/>
  <c r="BC16" i="19"/>
  <c r="BD16" i="19"/>
  <c r="AN1" i="19"/>
  <c r="AN15" i="19"/>
  <c r="AN16" i="19"/>
  <c r="AM12" i="19"/>
  <c r="AM1" i="19"/>
  <c r="AM15" i="19"/>
  <c r="E11" i="19"/>
  <c r="F10" i="19"/>
  <c r="G35" i="14"/>
  <c r="G25" i="14"/>
  <c r="G30" i="14"/>
  <c r="F11" i="19"/>
  <c r="G10" i="19"/>
  <c r="H35" i="14"/>
  <c r="H25" i="14"/>
  <c r="H30" i="14"/>
  <c r="G11" i="19"/>
  <c r="H10" i="19"/>
  <c r="I25" i="14"/>
  <c r="I30" i="14"/>
  <c r="H11" i="19"/>
  <c r="I10" i="19"/>
  <c r="J35" i="14"/>
  <c r="J25" i="14"/>
  <c r="J30" i="14"/>
  <c r="I11" i="19"/>
  <c r="J10" i="19"/>
  <c r="J11" i="19"/>
  <c r="K10" i="19"/>
  <c r="K11" i="19"/>
  <c r="L10" i="19"/>
  <c r="L11" i="19"/>
  <c r="M10" i="19"/>
  <c r="M11" i="19"/>
  <c r="N10" i="19"/>
  <c r="N11" i="19"/>
  <c r="O10" i="19"/>
  <c r="O11" i="19"/>
  <c r="P10" i="19"/>
  <c r="P11" i="19"/>
  <c r="Q10" i="19"/>
  <c r="Q11" i="19"/>
  <c r="R10" i="19"/>
  <c r="R11" i="19"/>
  <c r="S10" i="19"/>
  <c r="S11" i="19"/>
  <c r="T10" i="19"/>
  <c r="T11" i="19"/>
  <c r="U10" i="19"/>
  <c r="U11" i="19"/>
  <c r="V10" i="19"/>
  <c r="V11" i="19"/>
  <c r="W10" i="19"/>
  <c r="W11" i="19"/>
  <c r="X10" i="19"/>
  <c r="X11" i="19"/>
  <c r="Y10" i="19"/>
  <c r="Y11" i="19"/>
  <c r="Z10" i="19"/>
  <c r="Z11" i="19"/>
  <c r="AA10" i="19"/>
  <c r="AA11" i="19"/>
  <c r="AB10" i="19"/>
  <c r="AB11" i="19"/>
  <c r="AC10" i="19"/>
  <c r="AC11" i="19"/>
  <c r="AD10" i="19"/>
  <c r="AD11" i="19"/>
  <c r="AE10" i="19"/>
  <c r="AE11" i="19"/>
  <c r="AF10" i="19"/>
  <c r="AF11" i="19"/>
  <c r="AG10" i="19"/>
  <c r="AG11" i="19"/>
  <c r="AH10" i="19"/>
  <c r="AH11" i="19"/>
  <c r="AI10" i="19"/>
  <c r="AI11" i="19"/>
  <c r="AJ10" i="19"/>
  <c r="AJ11" i="19"/>
  <c r="AK10" i="19"/>
  <c r="AK11" i="19"/>
  <c r="AL10" i="19"/>
  <c r="AL11" i="19"/>
  <c r="E12" i="19"/>
  <c r="G11" i="14"/>
  <c r="G12" i="14"/>
  <c r="G13" i="14"/>
  <c r="G14" i="14"/>
  <c r="G15" i="14"/>
  <c r="G16" i="14"/>
  <c r="G17" i="14"/>
  <c r="G18" i="14"/>
  <c r="G19" i="14"/>
  <c r="G20" i="14"/>
  <c r="G21" i="14"/>
  <c r="G22" i="14"/>
  <c r="G23" i="14"/>
  <c r="G24" i="14"/>
  <c r="G26" i="14"/>
  <c r="G27" i="14"/>
  <c r="G28" i="14"/>
  <c r="G29" i="14"/>
  <c r="G31" i="14"/>
  <c r="G32" i="14"/>
  <c r="G33" i="14"/>
  <c r="G34" i="14"/>
  <c r="G36" i="14"/>
  <c r="G37" i="14"/>
  <c r="G38" i="14"/>
  <c r="G39" i="14"/>
  <c r="G40" i="14"/>
  <c r="G41" i="14"/>
  <c r="G42" i="14"/>
  <c r="F12" i="19"/>
  <c r="H11" i="14"/>
  <c r="H12" i="14"/>
  <c r="H13" i="14"/>
  <c r="H14" i="14"/>
  <c r="H15" i="14"/>
  <c r="H16" i="14"/>
  <c r="H17" i="14"/>
  <c r="H18" i="14"/>
  <c r="H19" i="14"/>
  <c r="H20" i="14"/>
  <c r="H21" i="14"/>
  <c r="H22" i="14"/>
  <c r="H23" i="14"/>
  <c r="H24" i="14"/>
  <c r="H26" i="14"/>
  <c r="H27" i="14"/>
  <c r="H28" i="14"/>
  <c r="H29" i="14"/>
  <c r="H31" i="14"/>
  <c r="H32" i="14"/>
  <c r="H33" i="14"/>
  <c r="H34" i="14"/>
  <c r="H36" i="14"/>
  <c r="H37" i="14"/>
  <c r="H38" i="14"/>
  <c r="H39" i="14"/>
  <c r="H40" i="14"/>
  <c r="H41" i="14"/>
  <c r="H42" i="14"/>
  <c r="G12" i="19"/>
  <c r="I11" i="14"/>
  <c r="I12" i="14"/>
  <c r="I13" i="14"/>
  <c r="I14" i="14"/>
  <c r="I15" i="14"/>
  <c r="I16" i="14"/>
  <c r="I17" i="14"/>
  <c r="I18" i="14"/>
  <c r="I19" i="14"/>
  <c r="I20" i="14"/>
  <c r="I21" i="14"/>
  <c r="I22" i="14"/>
  <c r="I23" i="14"/>
  <c r="I24" i="14"/>
  <c r="I26" i="14"/>
  <c r="I27" i="14"/>
  <c r="I28" i="14"/>
  <c r="I29" i="14"/>
  <c r="I31" i="14"/>
  <c r="I32" i="14"/>
  <c r="I33" i="14"/>
  <c r="I34" i="14"/>
  <c r="I36" i="14"/>
  <c r="I37" i="14"/>
  <c r="I39" i="14"/>
  <c r="I40" i="14"/>
  <c r="I41" i="14"/>
  <c r="I42" i="14"/>
  <c r="H12" i="19"/>
  <c r="J11" i="14"/>
  <c r="J12" i="14"/>
  <c r="J13" i="14"/>
  <c r="J14" i="14"/>
  <c r="J15" i="14"/>
  <c r="J16" i="14"/>
  <c r="J17" i="14"/>
  <c r="J18" i="14"/>
  <c r="J19" i="14"/>
  <c r="J20" i="14"/>
  <c r="J21" i="14"/>
  <c r="J22" i="14"/>
  <c r="J23" i="14"/>
  <c r="J24" i="14"/>
  <c r="J26" i="14"/>
  <c r="J27" i="14"/>
  <c r="J28" i="14"/>
  <c r="J29" i="14"/>
  <c r="J31" i="14"/>
  <c r="J32" i="14"/>
  <c r="J33" i="14"/>
  <c r="J34" i="14"/>
  <c r="J36" i="14"/>
  <c r="J37" i="14"/>
  <c r="J38" i="14"/>
  <c r="J39" i="14"/>
  <c r="J40" i="14"/>
  <c r="J41" i="14"/>
  <c r="J42" i="14"/>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G1" i="14"/>
  <c r="G1" i="15"/>
  <c r="G34" i="15"/>
  <c r="G24" i="15"/>
  <c r="G29" i="15"/>
  <c r="F13" i="19"/>
  <c r="H1" i="14"/>
  <c r="H1" i="15"/>
  <c r="H34" i="15"/>
  <c r="H24" i="15"/>
  <c r="H29" i="15"/>
  <c r="G13" i="19"/>
  <c r="I1" i="14"/>
  <c r="I1" i="15"/>
  <c r="I34" i="15"/>
  <c r="I24" i="15"/>
  <c r="I29" i="15"/>
  <c r="H13" i="19"/>
  <c r="J1" i="14"/>
  <c r="J1" i="15"/>
  <c r="J34" i="15"/>
  <c r="J24" i="15"/>
  <c r="J29" i="15"/>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G10" i="15"/>
  <c r="G11" i="15"/>
  <c r="G12" i="15"/>
  <c r="G13" i="15"/>
  <c r="G14" i="15"/>
  <c r="G15" i="15"/>
  <c r="G16" i="15"/>
  <c r="G17" i="15"/>
  <c r="G18" i="15"/>
  <c r="G19" i="15"/>
  <c r="G20" i="15"/>
  <c r="G21" i="15"/>
  <c r="G22" i="15"/>
  <c r="G23" i="15"/>
  <c r="G25" i="15"/>
  <c r="G26" i="15"/>
  <c r="G27" i="15"/>
  <c r="G28" i="15"/>
  <c r="G30" i="15"/>
  <c r="G31" i="15"/>
  <c r="G32" i="15"/>
  <c r="G33" i="15"/>
  <c r="G35" i="15"/>
  <c r="G36" i="15"/>
  <c r="G37" i="15"/>
  <c r="G38" i="15"/>
  <c r="G39" i="15"/>
  <c r="G40" i="15"/>
  <c r="G41" i="15"/>
  <c r="F14" i="19"/>
  <c r="H10" i="15"/>
  <c r="H11" i="15"/>
  <c r="H12" i="15"/>
  <c r="H13" i="15"/>
  <c r="H14" i="15"/>
  <c r="H15" i="15"/>
  <c r="H16" i="15"/>
  <c r="H17" i="15"/>
  <c r="H18" i="15"/>
  <c r="H19" i="15"/>
  <c r="H20" i="15"/>
  <c r="H21" i="15"/>
  <c r="H22" i="15"/>
  <c r="H23" i="15"/>
  <c r="H25" i="15"/>
  <c r="H26" i="15"/>
  <c r="H27" i="15"/>
  <c r="H28" i="15"/>
  <c r="H30" i="15"/>
  <c r="H31" i="15"/>
  <c r="H32" i="15"/>
  <c r="H33" i="15"/>
  <c r="H35" i="15"/>
  <c r="H36" i="15"/>
  <c r="H37" i="15"/>
  <c r="H38" i="15"/>
  <c r="H39" i="15"/>
  <c r="H40" i="15"/>
  <c r="H41" i="15"/>
  <c r="G14" i="19"/>
  <c r="I10" i="15"/>
  <c r="I11" i="15"/>
  <c r="I12" i="15"/>
  <c r="I13" i="15"/>
  <c r="I14" i="15"/>
  <c r="I15" i="15"/>
  <c r="I16" i="15"/>
  <c r="I17" i="15"/>
  <c r="I18" i="15"/>
  <c r="I19" i="15"/>
  <c r="I20" i="15"/>
  <c r="I21" i="15"/>
  <c r="I22" i="15"/>
  <c r="I23" i="15"/>
  <c r="I25" i="15"/>
  <c r="I26" i="15"/>
  <c r="I27" i="15"/>
  <c r="I28" i="15"/>
  <c r="I30" i="15"/>
  <c r="I31" i="15"/>
  <c r="I32" i="15"/>
  <c r="I33" i="15"/>
  <c r="I35" i="15"/>
  <c r="I36" i="15"/>
  <c r="I37" i="15"/>
  <c r="I38" i="15"/>
  <c r="I39" i="15"/>
  <c r="I40" i="15"/>
  <c r="I41" i="15"/>
  <c r="H14" i="19"/>
  <c r="J10" i="15"/>
  <c r="J11" i="15"/>
  <c r="J12" i="15"/>
  <c r="J13" i="15"/>
  <c r="J14" i="15"/>
  <c r="J15" i="15"/>
  <c r="J16" i="15"/>
  <c r="J17" i="15"/>
  <c r="J18" i="15"/>
  <c r="J19" i="15"/>
  <c r="J20" i="15"/>
  <c r="J21" i="15"/>
  <c r="J22" i="15"/>
  <c r="J23" i="15"/>
  <c r="J25" i="15"/>
  <c r="J26" i="15"/>
  <c r="J27" i="15"/>
  <c r="J28" i="15"/>
  <c r="J30" i="15"/>
  <c r="J31" i="15"/>
  <c r="J32" i="15"/>
  <c r="J33" i="15"/>
  <c r="J35" i="15"/>
  <c r="J36" i="15"/>
  <c r="J37" i="15"/>
  <c r="J38" i="15"/>
  <c r="J39" i="15"/>
  <c r="J40" i="15"/>
  <c r="J41" i="15"/>
  <c r="I14" i="19"/>
  <c r="J14" i="19"/>
  <c r="K14" i="19"/>
  <c r="L14" i="19"/>
  <c r="M14" i="19"/>
  <c r="N14" i="19"/>
  <c r="O14" i="19"/>
  <c r="P14" i="19"/>
  <c r="Q14" i="19"/>
  <c r="R14" i="19"/>
  <c r="S14" i="19"/>
  <c r="T14" i="19"/>
  <c r="U14" i="19"/>
  <c r="V14" i="19"/>
  <c r="W14" i="19"/>
  <c r="X14" i="19"/>
  <c r="Y14" i="19"/>
  <c r="Z14" i="19"/>
  <c r="AA14" i="19"/>
  <c r="AB14" i="19"/>
  <c r="AC14" i="19"/>
  <c r="AD14" i="19"/>
  <c r="AE14" i="19"/>
  <c r="AF14" i="19"/>
  <c r="AG14" i="19"/>
  <c r="AH14" i="19"/>
  <c r="AI14" i="19"/>
  <c r="AJ14" i="19"/>
  <c r="AK14" i="19"/>
  <c r="AL14" i="19"/>
  <c r="E1" i="19"/>
  <c r="E15" i="19"/>
  <c r="F1" i="19"/>
  <c r="F15" i="19"/>
  <c r="G1" i="19"/>
  <c r="G15" i="19"/>
  <c r="H1" i="19"/>
  <c r="H15" i="19"/>
  <c r="I1" i="19"/>
  <c r="I15" i="19"/>
  <c r="J1" i="19"/>
  <c r="J15" i="19"/>
  <c r="K1" i="19"/>
  <c r="K15" i="19"/>
  <c r="L1" i="19"/>
  <c r="L15" i="19"/>
  <c r="M1" i="19"/>
  <c r="M15" i="19"/>
  <c r="N1" i="19"/>
  <c r="N15" i="19"/>
  <c r="O1" i="19"/>
  <c r="O15" i="19"/>
  <c r="P1" i="19"/>
  <c r="P15" i="19"/>
  <c r="Q1" i="19"/>
  <c r="Q15" i="19"/>
  <c r="R1" i="19"/>
  <c r="R15" i="19"/>
  <c r="S1" i="19"/>
  <c r="S15" i="19"/>
  <c r="T1" i="19"/>
  <c r="T15" i="19"/>
  <c r="U1" i="19"/>
  <c r="U15" i="19"/>
  <c r="V1" i="19"/>
  <c r="V15" i="19"/>
  <c r="W1" i="19"/>
  <c r="W15" i="19"/>
  <c r="X1" i="19"/>
  <c r="X15" i="19"/>
  <c r="Y1" i="19"/>
  <c r="Y15" i="19"/>
  <c r="Z1" i="19"/>
  <c r="Z15" i="19"/>
  <c r="AA1" i="19"/>
  <c r="AA15" i="19"/>
  <c r="AB1" i="19"/>
  <c r="AB15" i="19"/>
  <c r="AC1" i="19"/>
  <c r="AC15" i="19"/>
  <c r="AD1" i="19"/>
  <c r="AD15" i="19"/>
  <c r="AE1" i="19"/>
  <c r="AE15" i="19"/>
  <c r="AF1" i="19"/>
  <c r="AF15" i="19"/>
  <c r="AG1" i="19"/>
  <c r="AG15" i="19"/>
  <c r="AH1" i="19"/>
  <c r="AH15" i="19"/>
  <c r="AI1" i="19"/>
  <c r="AI15" i="19"/>
  <c r="AJ1" i="19"/>
  <c r="AJ15" i="19"/>
  <c r="AK1" i="19"/>
  <c r="AK15" i="19"/>
  <c r="AL1" i="19"/>
  <c r="AL15" i="19"/>
  <c r="E16" i="19"/>
  <c r="F16" i="19"/>
  <c r="G16" i="19"/>
  <c r="H16" i="19"/>
  <c r="I16" i="19"/>
  <c r="J16" i="19"/>
  <c r="K16" i="19"/>
  <c r="L16" i="19"/>
  <c r="M16" i="19"/>
  <c r="N16" i="19"/>
  <c r="O16" i="19"/>
  <c r="P16" i="19"/>
  <c r="Q16" i="19"/>
  <c r="R16" i="19"/>
  <c r="S16" i="19"/>
  <c r="T16" i="19"/>
  <c r="U16" i="19"/>
  <c r="V16" i="19"/>
  <c r="W16" i="19"/>
  <c r="X16" i="19"/>
  <c r="Y16" i="19"/>
  <c r="Z16" i="19"/>
  <c r="AA16" i="19"/>
  <c r="AB16" i="19"/>
  <c r="AC16" i="19"/>
  <c r="AD16" i="19"/>
  <c r="AE16" i="19"/>
  <c r="AF16" i="19"/>
  <c r="AG16" i="19"/>
  <c r="AH16" i="19"/>
  <c r="AI16" i="19"/>
  <c r="AJ16" i="19"/>
  <c r="AK16" i="19"/>
  <c r="AL16" i="19"/>
  <c r="D10" i="19"/>
  <c r="E35" i="14"/>
  <c r="E1" i="14"/>
  <c r="D1" i="19"/>
  <c r="E11" i="14"/>
  <c r="E12" i="14"/>
  <c r="E13" i="14"/>
  <c r="E14" i="14"/>
  <c r="E15" i="14"/>
  <c r="E16" i="14"/>
  <c r="E17" i="14"/>
  <c r="E18" i="14"/>
  <c r="E19" i="14"/>
  <c r="E20" i="14"/>
  <c r="E21" i="14"/>
  <c r="E22" i="14"/>
  <c r="E23" i="14"/>
  <c r="E24" i="14"/>
  <c r="E26" i="14"/>
  <c r="E27" i="14"/>
  <c r="E28" i="14"/>
  <c r="E29" i="14"/>
  <c r="E31" i="14"/>
  <c r="E32" i="14"/>
  <c r="E33" i="14"/>
  <c r="E34" i="14"/>
  <c r="E36" i="14"/>
  <c r="E37" i="14"/>
  <c r="E38" i="14"/>
  <c r="E39" i="14"/>
  <c r="E40" i="14"/>
  <c r="E41" i="14"/>
  <c r="E42" i="14"/>
  <c r="D15" i="19"/>
  <c r="D16" i="19"/>
  <c r="E1" i="15"/>
  <c r="E34" i="15"/>
  <c r="E24" i="15"/>
  <c r="E29" i="15"/>
  <c r="D13" i="19"/>
  <c r="BF12" i="19"/>
  <c r="BF11" i="19"/>
  <c r="BF16" i="19"/>
  <c r="AN12" i="19"/>
  <c r="F5" i="14"/>
  <c r="E5" i="19"/>
  <c r="G5" i="14"/>
  <c r="F5" i="19"/>
  <c r="H5" i="14"/>
  <c r="G5" i="19"/>
  <c r="I5" i="14"/>
  <c r="H5" i="19"/>
  <c r="J5" i="14"/>
  <c r="I5" i="19"/>
  <c r="K5" i="14"/>
  <c r="J5" i="19"/>
  <c r="L5" i="14"/>
  <c r="K5" i="19"/>
  <c r="M5" i="14"/>
  <c r="L5" i="19"/>
  <c r="N5" i="14"/>
  <c r="M5" i="19"/>
  <c r="O5" i="14"/>
  <c r="N5" i="19"/>
  <c r="P5" i="14"/>
  <c r="O5" i="19"/>
  <c r="Q5" i="14"/>
  <c r="P5" i="19"/>
  <c r="R5" i="14"/>
  <c r="Q5" i="19"/>
  <c r="S5" i="14"/>
  <c r="R5" i="19"/>
  <c r="T5" i="14"/>
  <c r="S5" i="19"/>
  <c r="Z5" i="9"/>
  <c r="T5" i="19"/>
  <c r="V5" i="14"/>
  <c r="U5" i="19"/>
  <c r="W5" i="14"/>
  <c r="V5" i="19"/>
  <c r="X5" i="14"/>
  <c r="W5" i="19"/>
  <c r="X5" i="19"/>
  <c r="Y5" i="19"/>
  <c r="Z5" i="19"/>
  <c r="AB5" i="14"/>
  <c r="AA5" i="19"/>
  <c r="AC5" i="14"/>
  <c r="AB5" i="19"/>
  <c r="AD5" i="14"/>
  <c r="AC5" i="19"/>
  <c r="AE5" i="14"/>
  <c r="AD5" i="19"/>
  <c r="AF5" i="14"/>
  <c r="AE5" i="19"/>
  <c r="AG5" i="14"/>
  <c r="AF5" i="19"/>
  <c r="AH5" i="14"/>
  <c r="AG5" i="19"/>
  <c r="AI5" i="14"/>
  <c r="AH5" i="19"/>
  <c r="AJ5" i="14"/>
  <c r="AI5" i="19"/>
  <c r="AK5" i="14"/>
  <c r="AJ5" i="19"/>
  <c r="AK5" i="19"/>
  <c r="AM5" i="14"/>
  <c r="AL5" i="19"/>
  <c r="AN5" i="14"/>
  <c r="AM5" i="19"/>
  <c r="AQ5" i="14"/>
  <c r="AN5" i="19"/>
  <c r="AR5" i="14"/>
  <c r="AO5" i="19"/>
  <c r="AS5" i="14"/>
  <c r="AP5" i="19"/>
  <c r="AT5" i="14"/>
  <c r="AQ5" i="19"/>
  <c r="AU5" i="14"/>
  <c r="AR5" i="19"/>
  <c r="AV5" i="14"/>
  <c r="AS5" i="19"/>
  <c r="AW5" i="14"/>
  <c r="AT5" i="19"/>
  <c r="AX5" i="14"/>
  <c r="AU5" i="19"/>
  <c r="AY5" i="14"/>
  <c r="AV5" i="19"/>
  <c r="AZ5" i="14"/>
  <c r="AW5" i="19"/>
  <c r="BA5" i="14"/>
  <c r="AX5" i="19"/>
  <c r="BB5" i="14"/>
  <c r="AY5" i="19"/>
  <c r="BC5" i="14"/>
  <c r="AZ5" i="19"/>
  <c r="BD5" i="14"/>
  <c r="BA5" i="19"/>
  <c r="BE5" i="14"/>
  <c r="BB5" i="19"/>
  <c r="BC5" i="19"/>
  <c r="BG5" i="14"/>
  <c r="BD5" i="19"/>
  <c r="BK5" i="14"/>
  <c r="BF5" i="19"/>
  <c r="BL5" i="14"/>
  <c r="BG5" i="19"/>
  <c r="BM5" i="14"/>
  <c r="BH5" i="19"/>
  <c r="BN5" i="14"/>
  <c r="BI5" i="19"/>
  <c r="BO5" i="14"/>
  <c r="BJ5" i="19"/>
  <c r="D5" i="19"/>
  <c r="AM11" i="19"/>
  <c r="AM16" i="19"/>
  <c r="U8" i="14"/>
  <c r="T8" i="19"/>
  <c r="U9" i="14"/>
  <c r="T9" i="19"/>
  <c r="U6" i="14"/>
  <c r="T6" i="19"/>
  <c r="T2" i="19"/>
  <c r="U5" i="17"/>
  <c r="U6" i="17"/>
  <c r="U7" i="17"/>
  <c r="U8" i="17"/>
  <c r="U1" i="17"/>
  <c r="U5" i="15"/>
  <c r="U6" i="15"/>
  <c r="U7" i="15"/>
  <c r="U8" i="15"/>
  <c r="CA7" i="9"/>
  <c r="CC7" i="9"/>
  <c r="CX2" i="9"/>
  <c r="CY2" i="9"/>
  <c r="CZ2" i="9"/>
  <c r="CW2" i="9"/>
  <c r="CV2" i="9"/>
  <c r="CT2" i="9"/>
  <c r="CS2" i="9"/>
  <c r="CQ2" i="9"/>
  <c r="CO2" i="9"/>
  <c r="CM2" i="9"/>
  <c r="CL2" i="9"/>
  <c r="CJ2" i="9"/>
  <c r="CI2" i="9"/>
  <c r="CG2" i="9"/>
  <c r="CE2" i="9"/>
  <c r="CC2" i="9"/>
  <c r="CA2" i="9"/>
  <c r="BY2" i="9"/>
  <c r="BW2" i="9"/>
  <c r="BU2" i="9"/>
  <c r="BS2" i="9"/>
  <c r="BK2" i="9"/>
  <c r="BM2" i="9"/>
  <c r="BQ2" i="9"/>
  <c r="BO2" i="9"/>
  <c r="BI2" i="9"/>
  <c r="BG2" i="9"/>
  <c r="BE2" i="9"/>
  <c r="BC2" i="9"/>
  <c r="BA2" i="9"/>
  <c r="AY2" i="9"/>
  <c r="AZ2" i="9"/>
  <c r="AT2" i="9"/>
  <c r="AU2" i="9"/>
  <c r="AV2" i="9"/>
  <c r="AW2" i="9"/>
  <c r="AX2" i="9"/>
  <c r="AR2" i="9"/>
  <c r="AS2" i="9"/>
  <c r="AQ2" i="9"/>
  <c r="AO2" i="9"/>
  <c r="AM2" i="9"/>
  <c r="AK2" i="9"/>
  <c r="AI2" i="9"/>
  <c r="AJ2" i="9"/>
  <c r="AG2" i="9"/>
  <c r="AE2" i="9"/>
  <c r="AP1" i="14"/>
  <c r="BH1" i="14"/>
  <c r="BJ1" i="14"/>
  <c r="AN2" i="19"/>
  <c r="AO2" i="19"/>
  <c r="AP2" i="19"/>
  <c r="AQ2" i="19"/>
  <c r="AR2" i="19"/>
  <c r="AS2" i="19"/>
  <c r="AT2" i="19"/>
  <c r="AU2" i="19"/>
  <c r="AV2" i="19"/>
  <c r="AW2" i="19"/>
  <c r="AX2" i="19"/>
  <c r="AY2" i="19"/>
  <c r="AZ2" i="19"/>
  <c r="BA2" i="19"/>
  <c r="BB2" i="19"/>
  <c r="BC2" i="19"/>
  <c r="BD2" i="19"/>
  <c r="BF2" i="19"/>
  <c r="BG2" i="19"/>
  <c r="BH2" i="19"/>
  <c r="BI2" i="19"/>
  <c r="BJ2" i="19"/>
  <c r="AO1" i="14"/>
  <c r="E6" i="19"/>
  <c r="F6" i="19"/>
  <c r="G6" i="19"/>
  <c r="H6" i="19"/>
  <c r="I6" i="19"/>
  <c r="J6" i="19"/>
  <c r="K6" i="19"/>
  <c r="L6" i="19"/>
  <c r="M6" i="19"/>
  <c r="N6" i="19"/>
  <c r="O6" i="19"/>
  <c r="P6" i="19"/>
  <c r="Q6" i="19"/>
  <c r="R6" i="19"/>
  <c r="S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F6" i="19"/>
  <c r="BG6" i="19"/>
  <c r="BH6" i="19"/>
  <c r="BI6" i="19"/>
  <c r="BJ6" i="19"/>
  <c r="E8" i="19"/>
  <c r="F8" i="19"/>
  <c r="G8" i="19"/>
  <c r="H8" i="19"/>
  <c r="I8" i="19"/>
  <c r="J8" i="19"/>
  <c r="K8" i="19"/>
  <c r="L8" i="19"/>
  <c r="M8" i="19"/>
  <c r="N8" i="19"/>
  <c r="O8" i="19"/>
  <c r="P8" i="19"/>
  <c r="Q8" i="19"/>
  <c r="R8" i="19"/>
  <c r="S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F8" i="19"/>
  <c r="BG8" i="19"/>
  <c r="BH8" i="19"/>
  <c r="BI8" i="19"/>
  <c r="BJ8" i="19"/>
  <c r="F9" i="14"/>
  <c r="E9" i="19"/>
  <c r="G9" i="14"/>
  <c r="F9" i="19"/>
  <c r="H9" i="14"/>
  <c r="G9" i="19"/>
  <c r="I9" i="14"/>
  <c r="H9" i="19"/>
  <c r="J9" i="14"/>
  <c r="I9" i="19"/>
  <c r="K9" i="14"/>
  <c r="J9" i="19"/>
  <c r="L9" i="14"/>
  <c r="K9" i="19"/>
  <c r="M9" i="14"/>
  <c r="L9" i="19"/>
  <c r="N9" i="14"/>
  <c r="M9" i="19"/>
  <c r="O9" i="14"/>
  <c r="N9" i="19"/>
  <c r="O9" i="19"/>
  <c r="Q9" i="14"/>
  <c r="P9" i="19"/>
  <c r="R9" i="14"/>
  <c r="Q9" i="19"/>
  <c r="S9" i="14"/>
  <c r="R9" i="19"/>
  <c r="T9" i="14"/>
  <c r="S9" i="19"/>
  <c r="V9" i="14"/>
  <c r="U9" i="19"/>
  <c r="W9" i="14"/>
  <c r="V9" i="19"/>
  <c r="X9" i="14"/>
  <c r="W9" i="19"/>
  <c r="Y9" i="14"/>
  <c r="X9" i="19"/>
  <c r="Z9" i="14"/>
  <c r="Y9" i="19"/>
  <c r="AA9" i="14"/>
  <c r="Z9" i="19"/>
  <c r="AB9" i="14"/>
  <c r="AA9" i="19"/>
  <c r="AC9" i="14"/>
  <c r="AB9" i="19"/>
  <c r="AD9" i="14"/>
  <c r="AC9" i="19"/>
  <c r="AE9" i="14"/>
  <c r="AD9" i="19"/>
  <c r="AF9" i="14"/>
  <c r="AE9" i="19"/>
  <c r="AG9" i="14"/>
  <c r="AF9" i="19"/>
  <c r="AG9" i="19"/>
  <c r="AI9" i="14"/>
  <c r="AH9" i="19"/>
  <c r="AJ9" i="14"/>
  <c r="AI9" i="19"/>
  <c r="AK9" i="14"/>
  <c r="AJ9" i="19"/>
  <c r="AL9" i="14"/>
  <c r="AK9" i="19"/>
  <c r="AM9" i="14"/>
  <c r="AL9" i="19"/>
  <c r="AN9" i="14"/>
  <c r="AM9" i="19"/>
  <c r="AO9" i="14"/>
  <c r="AP9" i="14"/>
  <c r="AQ9" i="14"/>
  <c r="AN9" i="19"/>
  <c r="AR9" i="14"/>
  <c r="AO9" i="19"/>
  <c r="AS9" i="14"/>
  <c r="AP9" i="19"/>
  <c r="AT9" i="14"/>
  <c r="AQ9" i="19"/>
  <c r="AU9" i="14"/>
  <c r="AR9" i="19"/>
  <c r="AV9" i="14"/>
  <c r="AS9" i="19"/>
  <c r="AW9" i="14"/>
  <c r="AT9" i="19"/>
  <c r="AX9" i="14"/>
  <c r="AU9" i="19"/>
  <c r="AY9" i="14"/>
  <c r="AV9" i="19"/>
  <c r="AZ9" i="14"/>
  <c r="AW9" i="19"/>
  <c r="BA9" i="14"/>
  <c r="AX9" i="19"/>
  <c r="BB9" i="14"/>
  <c r="AY9" i="19"/>
  <c r="BC9" i="14"/>
  <c r="AZ9" i="19"/>
  <c r="BD9" i="14"/>
  <c r="BA9" i="19"/>
  <c r="BE9" i="14"/>
  <c r="BB9" i="19"/>
  <c r="BF9" i="14"/>
  <c r="BC9" i="19"/>
  <c r="BD9" i="19"/>
  <c r="BH9" i="14"/>
  <c r="BJ9" i="14"/>
  <c r="BK9" i="14"/>
  <c r="BF9" i="19"/>
  <c r="BL9" i="14"/>
  <c r="BG9" i="19"/>
  <c r="BM9" i="14"/>
  <c r="BH9" i="19"/>
  <c r="BN9" i="14"/>
  <c r="BI9" i="19"/>
  <c r="BJ9" i="19"/>
  <c r="AO5" i="14"/>
  <c r="AP5" i="14"/>
  <c r="BH5" i="14"/>
  <c r="BJ5" i="14"/>
  <c r="E2" i="19"/>
  <c r="F2" i="19"/>
  <c r="G2" i="19"/>
  <c r="H2" i="19"/>
  <c r="I2" i="19"/>
  <c r="J2" i="19"/>
  <c r="K2" i="19"/>
  <c r="L2" i="19"/>
  <c r="M2" i="19"/>
  <c r="N2" i="19"/>
  <c r="O2" i="19"/>
  <c r="P2" i="19"/>
  <c r="Q2" i="19"/>
  <c r="R2" i="19"/>
  <c r="S2" i="19"/>
  <c r="U2" i="19"/>
  <c r="V2" i="19"/>
  <c r="W2" i="19"/>
  <c r="X2" i="19"/>
  <c r="Y2" i="19"/>
  <c r="Z2" i="19"/>
  <c r="AA2" i="19"/>
  <c r="AB2" i="19"/>
  <c r="AC2" i="19"/>
  <c r="AD2" i="19"/>
  <c r="AE2" i="19"/>
  <c r="AF2" i="19"/>
  <c r="AG2" i="19"/>
  <c r="AH2" i="19"/>
  <c r="AI2" i="19"/>
  <c r="AJ2" i="19"/>
  <c r="AK2" i="19"/>
  <c r="AL2" i="19"/>
  <c r="AM2" i="19"/>
  <c r="Z5" i="17"/>
  <c r="Z6" i="17"/>
  <c r="Z7" i="17"/>
  <c r="Z8" i="17"/>
  <c r="Z7" i="15"/>
  <c r="Z8" i="15"/>
  <c r="Z6" i="15"/>
  <c r="Z5" i="15"/>
  <c r="AE5" i="9"/>
  <c r="AE7" i="9"/>
  <c r="AD2" i="9"/>
  <c r="E11" i="15"/>
  <c r="E2" i="15"/>
  <c r="E11" i="17"/>
  <c r="C6" i="18"/>
  <c r="F2" i="15"/>
  <c r="F11" i="17"/>
  <c r="D6" i="18"/>
  <c r="G2" i="15"/>
  <c r="G11" i="17"/>
  <c r="E6" i="18"/>
  <c r="H2" i="15"/>
  <c r="H11" i="17"/>
  <c r="F6" i="18"/>
  <c r="I2" i="15"/>
  <c r="I11" i="17"/>
  <c r="G6" i="18"/>
  <c r="J2" i="15"/>
  <c r="J11" i="17"/>
  <c r="H6" i="18"/>
  <c r="I6" i="18"/>
  <c r="E12" i="15"/>
  <c r="E12" i="17"/>
  <c r="C7" i="18"/>
  <c r="F12" i="17"/>
  <c r="D7" i="18"/>
  <c r="G12" i="17"/>
  <c r="E7" i="18"/>
  <c r="H12" i="17"/>
  <c r="F7" i="18"/>
  <c r="I12" i="17"/>
  <c r="G7" i="18"/>
  <c r="J12" i="17"/>
  <c r="H7" i="18"/>
  <c r="I7" i="18"/>
  <c r="E13" i="15"/>
  <c r="E13" i="17"/>
  <c r="C8" i="18"/>
  <c r="F13" i="17"/>
  <c r="D8" i="18"/>
  <c r="G13" i="17"/>
  <c r="E8" i="18"/>
  <c r="H13" i="17"/>
  <c r="F8" i="18"/>
  <c r="I13" i="17"/>
  <c r="G8" i="18"/>
  <c r="J13" i="17"/>
  <c r="H8" i="18"/>
  <c r="I8" i="18"/>
  <c r="E14" i="15"/>
  <c r="E14" i="17"/>
  <c r="C9" i="18"/>
  <c r="F14" i="17"/>
  <c r="D9" i="18"/>
  <c r="G14" i="17"/>
  <c r="E9" i="18"/>
  <c r="H14" i="17"/>
  <c r="F9" i="18"/>
  <c r="I14" i="17"/>
  <c r="G9" i="18"/>
  <c r="J14" i="17"/>
  <c r="H9" i="18"/>
  <c r="I9" i="18"/>
  <c r="E15" i="15"/>
  <c r="E15" i="17"/>
  <c r="C10" i="18"/>
  <c r="F15" i="17"/>
  <c r="D10" i="18"/>
  <c r="G15" i="17"/>
  <c r="E10" i="18"/>
  <c r="H15" i="17"/>
  <c r="F10" i="18"/>
  <c r="I15" i="17"/>
  <c r="G10" i="18"/>
  <c r="J15" i="17"/>
  <c r="H10" i="18"/>
  <c r="I10" i="18"/>
  <c r="E16" i="15"/>
  <c r="E16" i="17"/>
  <c r="C11" i="18"/>
  <c r="F16" i="17"/>
  <c r="D11" i="18"/>
  <c r="G16" i="17"/>
  <c r="E11" i="18"/>
  <c r="H16" i="17"/>
  <c r="F11" i="18"/>
  <c r="I16" i="17"/>
  <c r="G11" i="18"/>
  <c r="J16" i="17"/>
  <c r="H11" i="18"/>
  <c r="I11" i="18"/>
  <c r="E17" i="15"/>
  <c r="E17" i="17"/>
  <c r="C12" i="18"/>
  <c r="F17" i="17"/>
  <c r="D12" i="18"/>
  <c r="G17" i="17"/>
  <c r="E12" i="18"/>
  <c r="H17" i="17"/>
  <c r="F12" i="18"/>
  <c r="I17" i="17"/>
  <c r="G12" i="18"/>
  <c r="J17" i="17"/>
  <c r="H12" i="18"/>
  <c r="I12" i="18"/>
  <c r="E18" i="15"/>
  <c r="E18" i="17"/>
  <c r="C13" i="18"/>
  <c r="F18" i="17"/>
  <c r="D13" i="18"/>
  <c r="G18" i="17"/>
  <c r="E13" i="18"/>
  <c r="H18" i="17"/>
  <c r="F13" i="18"/>
  <c r="I18" i="17"/>
  <c r="G13" i="18"/>
  <c r="J18" i="17"/>
  <c r="H13" i="18"/>
  <c r="I13" i="18"/>
  <c r="E19" i="15"/>
  <c r="E19" i="17"/>
  <c r="C14" i="18"/>
  <c r="F19" i="17"/>
  <c r="D14" i="18"/>
  <c r="G19" i="17"/>
  <c r="E14" i="18"/>
  <c r="H19" i="17"/>
  <c r="F14" i="18"/>
  <c r="I19" i="17"/>
  <c r="G14" i="18"/>
  <c r="J19" i="17"/>
  <c r="H14" i="18"/>
  <c r="I14" i="18"/>
  <c r="E20" i="15"/>
  <c r="E20" i="17"/>
  <c r="C15" i="18"/>
  <c r="F20" i="17"/>
  <c r="D15" i="18"/>
  <c r="G20" i="17"/>
  <c r="E15" i="18"/>
  <c r="H20" i="17"/>
  <c r="F15" i="18"/>
  <c r="I20" i="17"/>
  <c r="G15" i="18"/>
  <c r="J20" i="17"/>
  <c r="H15" i="18"/>
  <c r="I15" i="18"/>
  <c r="E21" i="15"/>
  <c r="E21" i="17"/>
  <c r="C16" i="18"/>
  <c r="F21" i="17"/>
  <c r="D16" i="18"/>
  <c r="G21" i="17"/>
  <c r="E16" i="18"/>
  <c r="H21" i="17"/>
  <c r="F16" i="18"/>
  <c r="I21" i="17"/>
  <c r="G16" i="18"/>
  <c r="J21" i="17"/>
  <c r="H16" i="18"/>
  <c r="I16" i="18"/>
  <c r="E22" i="15"/>
  <c r="E22" i="17"/>
  <c r="C17" i="18"/>
  <c r="F22" i="17"/>
  <c r="D17" i="18"/>
  <c r="G22" i="17"/>
  <c r="E17" i="18"/>
  <c r="H22" i="17"/>
  <c r="F17" i="18"/>
  <c r="I22" i="17"/>
  <c r="G17" i="18"/>
  <c r="J22" i="17"/>
  <c r="H17" i="18"/>
  <c r="I17" i="18"/>
  <c r="E23" i="15"/>
  <c r="E23" i="17"/>
  <c r="C18" i="18"/>
  <c r="F23" i="17"/>
  <c r="D18" i="18"/>
  <c r="G23" i="17"/>
  <c r="E18" i="18"/>
  <c r="H23" i="17"/>
  <c r="F18" i="18"/>
  <c r="I23" i="17"/>
  <c r="G18" i="18"/>
  <c r="J23" i="17"/>
  <c r="H18" i="18"/>
  <c r="I18" i="18"/>
  <c r="E24" i="17"/>
  <c r="C19" i="18"/>
  <c r="F24" i="17"/>
  <c r="D19" i="18"/>
  <c r="G24" i="17"/>
  <c r="E19" i="18"/>
  <c r="H24" i="17"/>
  <c r="F19" i="18"/>
  <c r="I24" i="17"/>
  <c r="G19" i="18"/>
  <c r="J24" i="17"/>
  <c r="H19" i="18"/>
  <c r="I19" i="18"/>
  <c r="E25" i="15"/>
  <c r="E25" i="17"/>
  <c r="C20" i="18"/>
  <c r="F25" i="17"/>
  <c r="D20" i="18"/>
  <c r="G25" i="17"/>
  <c r="E20" i="18"/>
  <c r="H25" i="17"/>
  <c r="F20" i="18"/>
  <c r="I25" i="17"/>
  <c r="G20" i="18"/>
  <c r="J25" i="17"/>
  <c r="H20" i="18"/>
  <c r="I20" i="18"/>
  <c r="E26" i="15"/>
  <c r="E26" i="17"/>
  <c r="C21" i="18"/>
  <c r="F26" i="17"/>
  <c r="D21" i="18"/>
  <c r="G26" i="17"/>
  <c r="E21" i="18"/>
  <c r="H26" i="17"/>
  <c r="F21" i="18"/>
  <c r="I26" i="17"/>
  <c r="G21" i="18"/>
  <c r="J26" i="17"/>
  <c r="H21" i="18"/>
  <c r="I21" i="18"/>
  <c r="E27" i="15"/>
  <c r="E27" i="17"/>
  <c r="C22" i="18"/>
  <c r="F27" i="17"/>
  <c r="D22" i="18"/>
  <c r="G27" i="17"/>
  <c r="E22" i="18"/>
  <c r="H27" i="17"/>
  <c r="F22" i="18"/>
  <c r="I27" i="17"/>
  <c r="G22" i="18"/>
  <c r="J27" i="17"/>
  <c r="H22" i="18"/>
  <c r="I22" i="18"/>
  <c r="E28" i="15"/>
  <c r="E28" i="17"/>
  <c r="C23" i="18"/>
  <c r="F28" i="17"/>
  <c r="D23" i="18"/>
  <c r="G28" i="17"/>
  <c r="E23" i="18"/>
  <c r="H28" i="17"/>
  <c r="F23" i="18"/>
  <c r="I28" i="17"/>
  <c r="G23" i="18"/>
  <c r="J28" i="17"/>
  <c r="H23" i="18"/>
  <c r="I23" i="18"/>
  <c r="E29" i="17"/>
  <c r="C24" i="18"/>
  <c r="F29" i="17"/>
  <c r="D24" i="18"/>
  <c r="G29" i="17"/>
  <c r="E24" i="18"/>
  <c r="H29" i="17"/>
  <c r="F24" i="18"/>
  <c r="I29" i="17"/>
  <c r="G24" i="18"/>
  <c r="J29" i="17"/>
  <c r="H24" i="18"/>
  <c r="I24" i="18"/>
  <c r="E30" i="15"/>
  <c r="E30" i="17"/>
  <c r="C25" i="18"/>
  <c r="F30" i="17"/>
  <c r="D25" i="18"/>
  <c r="G30" i="17"/>
  <c r="E25" i="18"/>
  <c r="H30" i="17"/>
  <c r="F25" i="18"/>
  <c r="I30" i="17"/>
  <c r="G25" i="18"/>
  <c r="J30" i="17"/>
  <c r="H25" i="18"/>
  <c r="I25" i="18"/>
  <c r="E31" i="15"/>
  <c r="E31" i="17"/>
  <c r="C26" i="18"/>
  <c r="F31" i="17"/>
  <c r="D26" i="18"/>
  <c r="G31" i="17"/>
  <c r="E26" i="18"/>
  <c r="H31" i="17"/>
  <c r="F26" i="18"/>
  <c r="I31" i="17"/>
  <c r="G26" i="18"/>
  <c r="J31" i="17"/>
  <c r="H26" i="18"/>
  <c r="I26" i="18"/>
  <c r="E32" i="15"/>
  <c r="E32" i="17"/>
  <c r="C27" i="18"/>
  <c r="F32" i="17"/>
  <c r="D27" i="18"/>
  <c r="G32" i="17"/>
  <c r="E27" i="18"/>
  <c r="H32" i="17"/>
  <c r="F27" i="18"/>
  <c r="I32" i="17"/>
  <c r="G27" i="18"/>
  <c r="J32" i="17"/>
  <c r="H27" i="18"/>
  <c r="I27" i="18"/>
  <c r="E33" i="15"/>
  <c r="E33" i="17"/>
  <c r="C28" i="18"/>
  <c r="F33" i="17"/>
  <c r="D28" i="18"/>
  <c r="G33" i="17"/>
  <c r="E28" i="18"/>
  <c r="H33" i="17"/>
  <c r="F28" i="18"/>
  <c r="I33" i="17"/>
  <c r="G28" i="18"/>
  <c r="J33" i="17"/>
  <c r="H28" i="18"/>
  <c r="I28" i="18"/>
  <c r="E34" i="17"/>
  <c r="C29" i="18"/>
  <c r="F34" i="17"/>
  <c r="D29" i="18"/>
  <c r="G34" i="17"/>
  <c r="E29" i="18"/>
  <c r="H34" i="17"/>
  <c r="F29" i="18"/>
  <c r="I34" i="17"/>
  <c r="G29" i="18"/>
  <c r="J34" i="17"/>
  <c r="H29" i="18"/>
  <c r="I29" i="18"/>
  <c r="E35" i="15"/>
  <c r="E35" i="17"/>
  <c r="C30" i="18"/>
  <c r="F35" i="17"/>
  <c r="D30" i="18"/>
  <c r="G35" i="17"/>
  <c r="E30" i="18"/>
  <c r="H35" i="17"/>
  <c r="F30" i="18"/>
  <c r="I35" i="17"/>
  <c r="G30" i="18"/>
  <c r="J35" i="17"/>
  <c r="H30" i="18"/>
  <c r="I30" i="18"/>
  <c r="E36" i="15"/>
  <c r="E36" i="17"/>
  <c r="C31" i="18"/>
  <c r="F36" i="17"/>
  <c r="D31" i="18"/>
  <c r="G36" i="17"/>
  <c r="E31" i="18"/>
  <c r="H36" i="17"/>
  <c r="F31" i="18"/>
  <c r="I36" i="17"/>
  <c r="G31" i="18"/>
  <c r="J36" i="17"/>
  <c r="H31" i="18"/>
  <c r="I31" i="18"/>
  <c r="E37" i="15"/>
  <c r="E37" i="17"/>
  <c r="C32" i="18"/>
  <c r="F37" i="17"/>
  <c r="D32" i="18"/>
  <c r="G37" i="17"/>
  <c r="E32" i="18"/>
  <c r="H37" i="17"/>
  <c r="F32" i="18"/>
  <c r="I37" i="17"/>
  <c r="G32" i="18"/>
  <c r="J37" i="17"/>
  <c r="H32" i="18"/>
  <c r="I32" i="18"/>
  <c r="E38" i="15"/>
  <c r="E38" i="17"/>
  <c r="C33" i="18"/>
  <c r="F38" i="17"/>
  <c r="D33" i="18"/>
  <c r="G38" i="17"/>
  <c r="E33" i="18"/>
  <c r="H38" i="17"/>
  <c r="F33" i="18"/>
  <c r="I38" i="17"/>
  <c r="G33" i="18"/>
  <c r="J38" i="17"/>
  <c r="H33" i="18"/>
  <c r="I33" i="18"/>
  <c r="E39" i="15"/>
  <c r="E39" i="17"/>
  <c r="C34" i="18"/>
  <c r="F39" i="17"/>
  <c r="D34" i="18"/>
  <c r="G39" i="17"/>
  <c r="E34" i="18"/>
  <c r="H39" i="17"/>
  <c r="F34" i="18"/>
  <c r="I39" i="17"/>
  <c r="G34" i="18"/>
  <c r="J39" i="17"/>
  <c r="H34" i="18"/>
  <c r="I34" i="18"/>
  <c r="E40" i="15"/>
  <c r="E40" i="17"/>
  <c r="C35" i="18"/>
  <c r="F40" i="17"/>
  <c r="D35" i="18"/>
  <c r="G40" i="17"/>
  <c r="E35" i="18"/>
  <c r="H40" i="17"/>
  <c r="F35" i="18"/>
  <c r="I40" i="17"/>
  <c r="G35" i="18"/>
  <c r="J40" i="17"/>
  <c r="H35" i="18"/>
  <c r="I35" i="18"/>
  <c r="E41" i="15"/>
  <c r="E41" i="17"/>
  <c r="C36" i="18"/>
  <c r="F41" i="17"/>
  <c r="D36" i="18"/>
  <c r="G41" i="17"/>
  <c r="E36" i="18"/>
  <c r="H41" i="17"/>
  <c r="F36" i="18"/>
  <c r="I41" i="17"/>
  <c r="G36" i="18"/>
  <c r="J41" i="17"/>
  <c r="H36" i="18"/>
  <c r="I36" i="18"/>
  <c r="E10" i="15"/>
  <c r="E10" i="17"/>
  <c r="C5" i="18"/>
  <c r="F10" i="17"/>
  <c r="D5" i="18"/>
  <c r="G10" i="17"/>
  <c r="E5" i="18"/>
  <c r="H10" i="17"/>
  <c r="F5" i="18"/>
  <c r="I10" i="17"/>
  <c r="G5" i="18"/>
  <c r="J10" i="17"/>
  <c r="H5" i="18"/>
  <c r="I5" i="18"/>
  <c r="J2" i="17"/>
  <c r="AO2" i="17"/>
  <c r="AP2" i="17"/>
  <c r="BG2" i="17"/>
  <c r="BH2" i="17"/>
  <c r="BI2" i="17"/>
  <c r="BJ2" i="17"/>
  <c r="BN2" i="17"/>
  <c r="BO2" i="17"/>
  <c r="BP2" i="17"/>
  <c r="BQ2" i="17"/>
  <c r="BR2" i="17"/>
  <c r="BS2" i="17"/>
  <c r="BT2" i="17"/>
  <c r="AO2" i="15"/>
  <c r="AP2" i="15"/>
  <c r="BG2" i="15"/>
  <c r="BH2" i="15"/>
  <c r="BJ2" i="15"/>
  <c r="BN2" i="15"/>
  <c r="BO2" i="15"/>
  <c r="BP2" i="15"/>
  <c r="BQ2" i="15"/>
  <c r="BR2" i="15"/>
  <c r="BS2" i="15"/>
  <c r="BT2" i="15"/>
  <c r="DC42" i="9"/>
  <c r="DD42" i="9"/>
  <c r="DI42" i="9"/>
  <c r="DJ42" i="9"/>
  <c r="DK42" i="9"/>
  <c r="DL42" i="9"/>
  <c r="DR42" i="9"/>
  <c r="DX42" i="9"/>
  <c r="DB42" i="9"/>
  <c r="E2" i="17"/>
  <c r="F2" i="17"/>
  <c r="G2" i="17"/>
  <c r="H2" i="17"/>
  <c r="I2" i="17"/>
  <c r="F1" i="17"/>
  <c r="G1" i="17"/>
  <c r="H1" i="17"/>
  <c r="I1" i="17"/>
  <c r="J1" i="17"/>
  <c r="K1" i="17"/>
  <c r="L1" i="17"/>
  <c r="M1" i="17"/>
  <c r="N1" i="17"/>
  <c r="O1" i="17"/>
  <c r="P1" i="17"/>
  <c r="Q1" i="17"/>
  <c r="R1" i="17"/>
  <c r="S1" i="17"/>
  <c r="T1" i="17"/>
  <c r="V1" i="17"/>
  <c r="W1" i="17"/>
  <c r="X1" i="17"/>
  <c r="Y1" i="17"/>
  <c r="Z1" i="17"/>
  <c r="AA1" i="17"/>
  <c r="AB1" i="17"/>
  <c r="AC1" i="17"/>
  <c r="AD1" i="17"/>
  <c r="AE1" i="17"/>
  <c r="AF1" i="17"/>
  <c r="AG1" i="17"/>
  <c r="AH1" i="17"/>
  <c r="AI1" i="17"/>
  <c r="AJ1" i="17"/>
  <c r="AK1" i="17"/>
  <c r="AL1" i="17"/>
  <c r="AM1" i="17"/>
  <c r="AN1" i="17"/>
  <c r="AO1" i="17"/>
  <c r="AP1" i="17"/>
  <c r="AQ1" i="17"/>
  <c r="AR1" i="17"/>
  <c r="AS1" i="17"/>
  <c r="AT1" i="17"/>
  <c r="AU1" i="17"/>
  <c r="AV1" i="17"/>
  <c r="AW1" i="17"/>
  <c r="AX1" i="17"/>
  <c r="AY1" i="17"/>
  <c r="AZ1" i="17"/>
  <c r="BA1" i="17"/>
  <c r="BB1" i="17"/>
  <c r="BC1" i="17"/>
  <c r="BD1" i="17"/>
  <c r="BE1" i="17"/>
  <c r="BF1" i="17"/>
  <c r="BG1" i="17"/>
  <c r="BH1" i="17"/>
  <c r="BI1" i="17"/>
  <c r="BJ1" i="17"/>
  <c r="BK1" i="17"/>
  <c r="BL1" i="17"/>
  <c r="BM1" i="17"/>
  <c r="BN1" i="17"/>
  <c r="BO1" i="17"/>
  <c r="BP1" i="14"/>
  <c r="BP1" i="17"/>
  <c r="BQ1" i="14"/>
  <c r="BQ1" i="17"/>
  <c r="BR1" i="14"/>
  <c r="BR1" i="17"/>
  <c r="BS1" i="14"/>
  <c r="BS1" i="17"/>
  <c r="BT1" i="14"/>
  <c r="BT1" i="17"/>
  <c r="AO1" i="15"/>
  <c r="AP1" i="15"/>
  <c r="BH1" i="15"/>
  <c r="BJ1" i="15"/>
  <c r="BP1" i="15"/>
  <c r="BQ1" i="15"/>
  <c r="BR1" i="15"/>
  <c r="BS1" i="15"/>
  <c r="BT1" i="15"/>
  <c r="Y2" i="9"/>
  <c r="AA2" i="9"/>
  <c r="AB2" i="9"/>
  <c r="AC2" i="9"/>
  <c r="X2" i="9"/>
  <c r="V2" i="9"/>
  <c r="U2" i="9"/>
  <c r="T2" i="9"/>
  <c r="S2" i="9"/>
  <c r="Q2" i="9"/>
  <c r="O2" i="9"/>
  <c r="M2" i="9"/>
  <c r="K2" i="9"/>
  <c r="F2" i="9"/>
  <c r="G2" i="9"/>
  <c r="H2" i="9"/>
  <c r="I2" i="9"/>
  <c r="J2" i="9"/>
  <c r="E2" i="9"/>
  <c r="F40" i="18"/>
  <c r="CE29" i="14"/>
  <c r="CE12" i="14"/>
  <c r="CE13" i="14"/>
  <c r="CE14" i="14"/>
  <c r="CE15" i="14"/>
  <c r="CE16" i="14"/>
  <c r="CE17" i="14"/>
  <c r="CE18" i="14"/>
  <c r="CE19" i="14"/>
  <c r="CE20" i="14"/>
  <c r="CE21" i="14"/>
  <c r="CE22" i="14"/>
  <c r="CE23" i="14"/>
  <c r="CE24" i="14"/>
  <c r="CE26" i="14"/>
  <c r="CE27" i="14"/>
  <c r="CE28" i="14"/>
  <c r="CE31" i="14"/>
  <c r="CE32" i="14"/>
  <c r="CE33" i="14"/>
  <c r="CE34" i="14"/>
  <c r="CE36" i="14"/>
  <c r="CE37" i="14"/>
  <c r="CE38" i="14"/>
  <c r="CE39" i="14"/>
  <c r="CE40" i="14"/>
  <c r="CE41" i="14"/>
  <c r="CE42" i="14"/>
  <c r="CE11" i="14"/>
  <c r="BP9" i="14"/>
  <c r="BQ9" i="14"/>
  <c r="BR9" i="14"/>
  <c r="BS9" i="14"/>
  <c r="D6" i="19"/>
  <c r="BP5" i="14"/>
  <c r="BQ5" i="14"/>
  <c r="BR5" i="14"/>
  <c r="BS5" i="14"/>
  <c r="BO11" i="17"/>
  <c r="BO12" i="17"/>
  <c r="BO13" i="17"/>
  <c r="BO14" i="17"/>
  <c r="BO15" i="17"/>
  <c r="BO16" i="17"/>
  <c r="BO17" i="17"/>
  <c r="BO18" i="17"/>
  <c r="BO19" i="17"/>
  <c r="BO20" i="17"/>
  <c r="BO21" i="17"/>
  <c r="BO22" i="17"/>
  <c r="BO23" i="17"/>
  <c r="BO24" i="17"/>
  <c r="BO25" i="17"/>
  <c r="BO26" i="17"/>
  <c r="BO27" i="17"/>
  <c r="BO28" i="17"/>
  <c r="BO29" i="17"/>
  <c r="BO30" i="17"/>
  <c r="BO31" i="17"/>
  <c r="BO32" i="17"/>
  <c r="BO33" i="17"/>
  <c r="BO34" i="17"/>
  <c r="BO35" i="17"/>
  <c r="BO36" i="17"/>
  <c r="BO37" i="17"/>
  <c r="BO38" i="17"/>
  <c r="BO39" i="17"/>
  <c r="BO40" i="17"/>
  <c r="BO41" i="17"/>
  <c r="BO10" i="17"/>
  <c r="BG10" i="17"/>
  <c r="BU7" i="9"/>
  <c r="BS7" i="9"/>
  <c r="BG11" i="17"/>
  <c r="BG12" i="17"/>
  <c r="BG13" i="17"/>
  <c r="BG14" i="17"/>
  <c r="BG15" i="17"/>
  <c r="BG16" i="17"/>
  <c r="BG17" i="17"/>
  <c r="BG18" i="17"/>
  <c r="BG19" i="17"/>
  <c r="BG20" i="17"/>
  <c r="BG21" i="17"/>
  <c r="BG22" i="17"/>
  <c r="BG23" i="17"/>
  <c r="BG24" i="17"/>
  <c r="BG25" i="17"/>
  <c r="BG26" i="17"/>
  <c r="BG27" i="17"/>
  <c r="BG28" i="17"/>
  <c r="BG29" i="17"/>
  <c r="BG30" i="17"/>
  <c r="BG31" i="17"/>
  <c r="BG32" i="17"/>
  <c r="BG33" i="17"/>
  <c r="BG34" i="17"/>
  <c r="BG35" i="17"/>
  <c r="BG36" i="17"/>
  <c r="BG37" i="17"/>
  <c r="BG38" i="17"/>
  <c r="BG39" i="17"/>
  <c r="BG40" i="17"/>
  <c r="BG41" i="17"/>
  <c r="CG7" i="9"/>
  <c r="UK13" i="20"/>
  <c r="UK12" i="20"/>
  <c r="UK11" i="20"/>
  <c r="UK10" i="20"/>
  <c r="UK9" i="20"/>
  <c r="UK7" i="20"/>
  <c r="UK6" i="20"/>
  <c r="UK5" i="20"/>
  <c r="UK4" i="20"/>
  <c r="C113" i="18"/>
  <c r="E76" i="18"/>
  <c r="D76" i="18"/>
  <c r="C76" i="18"/>
  <c r="G40" i="18"/>
  <c r="E40" i="18"/>
  <c r="D40" i="18"/>
  <c r="C40" i="18"/>
  <c r="D4" i="18"/>
  <c r="E4" i="18"/>
  <c r="F4" i="18"/>
  <c r="G4" i="18"/>
  <c r="H4" i="18"/>
  <c r="C4" i="18"/>
  <c r="BT5" i="14"/>
  <c r="D8" i="19"/>
  <c r="BO8" i="17"/>
  <c r="BG8" i="17"/>
  <c r="BE8" i="17"/>
  <c r="BD8" i="17"/>
  <c r="BC8" i="17"/>
  <c r="BB8" i="17"/>
  <c r="BA8" i="17"/>
  <c r="AZ8" i="17"/>
  <c r="AY8" i="17"/>
  <c r="AX8" i="17"/>
  <c r="P8" i="17"/>
  <c r="BT7" i="17"/>
  <c r="BS7" i="17"/>
  <c r="BR7" i="17"/>
  <c r="BQ7" i="17"/>
  <c r="BP7" i="17"/>
  <c r="BO7" i="17"/>
  <c r="BN7" i="17"/>
  <c r="BM7" i="17"/>
  <c r="BL7" i="17"/>
  <c r="BK7" i="17"/>
  <c r="BJ7" i="17"/>
  <c r="BI7" i="17"/>
  <c r="BH7" i="17"/>
  <c r="BG7" i="17"/>
  <c r="BF7" i="17"/>
  <c r="BE7" i="17"/>
  <c r="BD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Y7" i="17"/>
  <c r="X7" i="17"/>
  <c r="W7" i="17"/>
  <c r="V7" i="17"/>
  <c r="T7" i="17"/>
  <c r="S7" i="17"/>
  <c r="R7" i="17"/>
  <c r="Q7" i="17"/>
  <c r="P7" i="17"/>
  <c r="O7" i="17"/>
  <c r="N7" i="17"/>
  <c r="M7" i="17"/>
  <c r="L7" i="17"/>
  <c r="K7" i="17"/>
  <c r="J7" i="17"/>
  <c r="I7" i="17"/>
  <c r="H7" i="17"/>
  <c r="G7" i="17"/>
  <c r="F7" i="17"/>
  <c r="E7" i="17"/>
  <c r="BT6" i="17"/>
  <c r="BS6" i="17"/>
  <c r="BR6" i="17"/>
  <c r="BQ6" i="17"/>
  <c r="BP6" i="17"/>
  <c r="BO6" i="17"/>
  <c r="BN6" i="17"/>
  <c r="BM6" i="17"/>
  <c r="BL6" i="17"/>
  <c r="BK6" i="17"/>
  <c r="BJ6" i="17"/>
  <c r="BI6" i="17"/>
  <c r="BH6" i="17"/>
  <c r="BG6" i="17"/>
  <c r="BF6" i="17"/>
  <c r="BE6" i="17"/>
  <c r="BD6" i="17"/>
  <c r="BC6" i="17"/>
  <c r="BB6" i="17"/>
  <c r="BA6" i="17"/>
  <c r="AZ6" i="17"/>
  <c r="AY6" i="17"/>
  <c r="AX6" i="17"/>
  <c r="AW6" i="17"/>
  <c r="AV6" i="17"/>
  <c r="AU6" i="17"/>
  <c r="AT6" i="17"/>
  <c r="AS6" i="17"/>
  <c r="AR6" i="17"/>
  <c r="AQ6" i="17"/>
  <c r="AP6" i="17"/>
  <c r="AO6" i="17"/>
  <c r="AN6" i="17"/>
  <c r="AM6" i="17"/>
  <c r="AL6" i="17"/>
  <c r="AK6" i="17"/>
  <c r="AJ6" i="17"/>
  <c r="AI6" i="17"/>
  <c r="AH6" i="17"/>
  <c r="AG6" i="17"/>
  <c r="AF6" i="17"/>
  <c r="AE6" i="17"/>
  <c r="AD6" i="17"/>
  <c r="AC6" i="17"/>
  <c r="AB6" i="17"/>
  <c r="AA6" i="17"/>
  <c r="Y6" i="17"/>
  <c r="X6" i="17"/>
  <c r="W6" i="17"/>
  <c r="V6" i="17"/>
  <c r="T6" i="17"/>
  <c r="S6" i="17"/>
  <c r="R6" i="17"/>
  <c r="Q6" i="17"/>
  <c r="P6" i="17"/>
  <c r="O6" i="17"/>
  <c r="N6" i="17"/>
  <c r="M6" i="17"/>
  <c r="L6" i="17"/>
  <c r="K6" i="17"/>
  <c r="J6" i="17"/>
  <c r="I6" i="17"/>
  <c r="H6" i="17"/>
  <c r="G6" i="17"/>
  <c r="F6" i="17"/>
  <c r="E6" i="17"/>
  <c r="BT5" i="17"/>
  <c r="BS5" i="17"/>
  <c r="BR5" i="17"/>
  <c r="BQ5" i="17"/>
  <c r="BP5" i="17"/>
  <c r="BO5" i="17"/>
  <c r="BN5" i="17"/>
  <c r="BM5" i="17"/>
  <c r="BL5" i="17"/>
  <c r="BK5" i="17"/>
  <c r="BJ5" i="17"/>
  <c r="BI5" i="17"/>
  <c r="BH5" i="17"/>
  <c r="BG5" i="17"/>
  <c r="BF5" i="17"/>
  <c r="BE5" i="17"/>
  <c r="BD5" i="17"/>
  <c r="BC5" i="17"/>
  <c r="BB5" i="17"/>
  <c r="BA5" i="17"/>
  <c r="AZ5" i="17"/>
  <c r="AY5" i="17"/>
  <c r="AX5" i="17"/>
  <c r="AW5" i="17"/>
  <c r="AV5" i="17"/>
  <c r="AU5" i="17"/>
  <c r="AT5" i="17"/>
  <c r="AS5" i="17"/>
  <c r="AR5" i="17"/>
  <c r="AQ5" i="17"/>
  <c r="AP5" i="17"/>
  <c r="AO5" i="17"/>
  <c r="AN5" i="17"/>
  <c r="AM5" i="17"/>
  <c r="AL5" i="17"/>
  <c r="AK5" i="17"/>
  <c r="AJ5" i="17"/>
  <c r="AI5" i="17"/>
  <c r="AG5" i="17"/>
  <c r="AF5" i="17"/>
  <c r="AF5" i="15"/>
  <c r="AG5" i="15"/>
  <c r="AI5" i="15"/>
  <c r="AJ5" i="15"/>
  <c r="AK5" i="15"/>
  <c r="AM5" i="15"/>
  <c r="AN5" i="15"/>
  <c r="AO5" i="15"/>
  <c r="AP5" i="15"/>
  <c r="AQ5" i="15"/>
  <c r="AR5" i="15"/>
  <c r="AS5" i="15"/>
  <c r="AT5" i="15"/>
  <c r="AU5" i="15"/>
  <c r="AV5" i="15"/>
  <c r="AW5" i="15"/>
  <c r="AX5" i="15"/>
  <c r="AY5" i="15"/>
  <c r="AZ5" i="15"/>
  <c r="BA5" i="15"/>
  <c r="BB5" i="15"/>
  <c r="BC5" i="15"/>
  <c r="BD5" i="15"/>
  <c r="BE5" i="15"/>
  <c r="BF5" i="15"/>
  <c r="BG5" i="15"/>
  <c r="BH5" i="15"/>
  <c r="BI5" i="15"/>
  <c r="BJ5" i="15"/>
  <c r="BK5" i="15"/>
  <c r="BL5" i="15"/>
  <c r="BM5" i="15"/>
  <c r="BN5" i="15"/>
  <c r="BO5" i="15"/>
  <c r="BP5" i="15"/>
  <c r="BQ5" i="15"/>
  <c r="BR5" i="15"/>
  <c r="BS5" i="15"/>
  <c r="BT5" i="15"/>
  <c r="F6" i="15"/>
  <c r="H6" i="15"/>
  <c r="I6" i="15"/>
  <c r="J6" i="15"/>
  <c r="K6" i="15"/>
  <c r="L6" i="15"/>
  <c r="M6" i="15"/>
  <c r="N6" i="15"/>
  <c r="O6" i="15"/>
  <c r="P6" i="15"/>
  <c r="Q6" i="15"/>
  <c r="R6" i="15"/>
  <c r="S6" i="15"/>
  <c r="T6" i="15"/>
  <c r="V6" i="15"/>
  <c r="W6" i="15"/>
  <c r="X6" i="15"/>
  <c r="Y6" i="15"/>
  <c r="AA6" i="15"/>
  <c r="AB6" i="15"/>
  <c r="AC6" i="15"/>
  <c r="AD6" i="15"/>
  <c r="AE6" i="15"/>
  <c r="AF6" i="15"/>
  <c r="AG6" i="15"/>
  <c r="AH6" i="15"/>
  <c r="AI6" i="15"/>
  <c r="AJ6" i="15"/>
  <c r="AK6" i="15"/>
  <c r="AL6" i="15"/>
  <c r="AM6" i="15"/>
  <c r="AN6" i="15"/>
  <c r="AO6" i="15"/>
  <c r="AP6" i="15"/>
  <c r="AQ6" i="15"/>
  <c r="AR6" i="15"/>
  <c r="AS6" i="15"/>
  <c r="AT6" i="15"/>
  <c r="AU6" i="15"/>
  <c r="AV6" i="15"/>
  <c r="AW6" i="15"/>
  <c r="AX6" i="15"/>
  <c r="AY6" i="15"/>
  <c r="AZ6" i="15"/>
  <c r="BA6" i="15"/>
  <c r="BB6" i="15"/>
  <c r="BC6" i="15"/>
  <c r="BD6" i="15"/>
  <c r="BE6" i="15"/>
  <c r="BF6" i="15"/>
  <c r="BG6" i="15"/>
  <c r="BH6" i="15"/>
  <c r="BI6" i="15"/>
  <c r="BJ6" i="15"/>
  <c r="BK6" i="15"/>
  <c r="BL6" i="15"/>
  <c r="BM6" i="15"/>
  <c r="BN6" i="15"/>
  <c r="BO6" i="15"/>
  <c r="BP6" i="15"/>
  <c r="BQ6" i="15"/>
  <c r="BR6" i="15"/>
  <c r="BS6" i="15"/>
  <c r="BT6" i="15"/>
  <c r="F7" i="15"/>
  <c r="G7" i="15"/>
  <c r="H7" i="15"/>
  <c r="I7" i="15"/>
  <c r="J7" i="15"/>
  <c r="K7" i="15"/>
  <c r="L7" i="15"/>
  <c r="M7" i="15"/>
  <c r="N7" i="15"/>
  <c r="O7" i="15"/>
  <c r="P7" i="15"/>
  <c r="Q7" i="15"/>
  <c r="R7" i="15"/>
  <c r="S7" i="15"/>
  <c r="T7" i="15"/>
  <c r="V7" i="15"/>
  <c r="W7" i="15"/>
  <c r="X7" i="15"/>
  <c r="Y7" i="15"/>
  <c r="AA7" i="15"/>
  <c r="AB7" i="15"/>
  <c r="AC7" i="15"/>
  <c r="AD7" i="15"/>
  <c r="AE7" i="15"/>
  <c r="AF7" i="15"/>
  <c r="AG7" i="15"/>
  <c r="AH7" i="15"/>
  <c r="AI7" i="15"/>
  <c r="AJ7" i="15"/>
  <c r="AK7" i="15"/>
  <c r="AL7" i="15"/>
  <c r="AM7" i="15"/>
  <c r="AN7" i="15"/>
  <c r="AO7" i="15"/>
  <c r="AP7" i="15"/>
  <c r="AQ7" i="15"/>
  <c r="AR7" i="15"/>
  <c r="AS7" i="15"/>
  <c r="AT7" i="15"/>
  <c r="AU7" i="15"/>
  <c r="AV7" i="15"/>
  <c r="AW7" i="15"/>
  <c r="AX7" i="15"/>
  <c r="AY7" i="15"/>
  <c r="AZ7" i="15"/>
  <c r="BA7" i="15"/>
  <c r="BD7" i="15"/>
  <c r="BE7" i="15"/>
  <c r="BF7" i="15"/>
  <c r="BG7" i="15"/>
  <c r="BH7" i="15"/>
  <c r="BI7" i="15"/>
  <c r="BJ7" i="15"/>
  <c r="BK7" i="15"/>
  <c r="BL7" i="15"/>
  <c r="BM7" i="15"/>
  <c r="BN7" i="15"/>
  <c r="BO7" i="15"/>
  <c r="BP7" i="15"/>
  <c r="BQ7" i="15"/>
  <c r="BR7" i="15"/>
  <c r="BS7" i="15"/>
  <c r="BT7" i="15"/>
  <c r="P8" i="15"/>
  <c r="AX8" i="15"/>
  <c r="AY8" i="15"/>
  <c r="AZ8" i="15"/>
  <c r="BA8" i="15"/>
  <c r="BB8" i="15"/>
  <c r="BC8" i="15"/>
  <c r="BD8" i="15"/>
  <c r="BE8" i="15"/>
  <c r="BG8" i="15"/>
  <c r="BO8" i="15"/>
  <c r="E7" i="15"/>
  <c r="BV10" i="15"/>
  <c r="BV11" i="15"/>
  <c r="BV12" i="15"/>
  <c r="BV13" i="15"/>
  <c r="BV14" i="15"/>
  <c r="BV15" i="15"/>
  <c r="BV16" i="15"/>
  <c r="BV17" i="15"/>
  <c r="BV18" i="15"/>
  <c r="BV19" i="15"/>
  <c r="BV20" i="15"/>
  <c r="BV21" i="15"/>
  <c r="BV22" i="15"/>
  <c r="BV23" i="15"/>
  <c r="BV24" i="15"/>
  <c r="BV25" i="15"/>
  <c r="BV26" i="15"/>
  <c r="BV27" i="15"/>
  <c r="BV28" i="15"/>
  <c r="BV29" i="15"/>
  <c r="BV30" i="15"/>
  <c r="BV31" i="15"/>
  <c r="BV32" i="15"/>
  <c r="BV33" i="15"/>
  <c r="BV34" i="15"/>
  <c r="BV35" i="15"/>
  <c r="BV36" i="15"/>
  <c r="BV37" i="15"/>
  <c r="BV38" i="15"/>
  <c r="BV39" i="15"/>
  <c r="BV40" i="15"/>
  <c r="BV41" i="15"/>
  <c r="BT9" i="14"/>
  <c r="BT8" i="15"/>
  <c r="CX7" i="9"/>
  <c r="CY7" i="9"/>
  <c r="CZ7" i="9"/>
  <c r="CV7" i="9"/>
  <c r="CT7" i="9"/>
  <c r="CS7" i="9"/>
  <c r="CM7" i="9"/>
  <c r="BM7" i="9"/>
  <c r="BO7" i="9"/>
  <c r="BQ7" i="9"/>
  <c r="CI7" i="9"/>
  <c r="BC7" i="9"/>
  <c r="BA7" i="9"/>
  <c r="AV7" i="9"/>
  <c r="AW7" i="9"/>
  <c r="AX7" i="9"/>
  <c r="AR7" i="9"/>
  <c r="AS7" i="9"/>
  <c r="AT7" i="9"/>
  <c r="AU7" i="9"/>
  <c r="AQ7" i="9"/>
  <c r="AO7" i="9"/>
  <c r="AM7" i="9"/>
  <c r="AK7" i="9"/>
  <c r="AG7" i="9"/>
  <c r="AI7" i="9"/>
  <c r="AJ7" i="9"/>
  <c r="AC7" i="9"/>
  <c r="AD7" i="9"/>
  <c r="Y7" i="9"/>
  <c r="AA7" i="9"/>
  <c r="AB7" i="9"/>
  <c r="X7" i="9"/>
  <c r="V7" i="9"/>
  <c r="S7" i="9"/>
  <c r="O7" i="9"/>
  <c r="M7" i="9"/>
  <c r="F7" i="9"/>
  <c r="G7" i="9"/>
  <c r="H7" i="9"/>
  <c r="I7" i="9"/>
  <c r="J7" i="9"/>
  <c r="E7" i="9"/>
  <c r="E9" i="14"/>
  <c r="D9" i="19"/>
  <c r="BH8" i="17"/>
  <c r="AQ8" i="17"/>
  <c r="AL8" i="17"/>
  <c r="C20" i="19"/>
  <c r="T5" i="17"/>
  <c r="CC11" i="15"/>
  <c r="CC12" i="15"/>
  <c r="CC13" i="15"/>
  <c r="CC14" i="15"/>
  <c r="CC15" i="15"/>
  <c r="CC16" i="15"/>
  <c r="CC17" i="15"/>
  <c r="CC18" i="15"/>
  <c r="CC19" i="15"/>
  <c r="CC20" i="15"/>
  <c r="CC21" i="15"/>
  <c r="CC22" i="15"/>
  <c r="CC23" i="15"/>
  <c r="CC24" i="15"/>
  <c r="CC25" i="15"/>
  <c r="CC26" i="15"/>
  <c r="CC27" i="15"/>
  <c r="CC28" i="15"/>
  <c r="CC29" i="15"/>
  <c r="CC30" i="15"/>
  <c r="CC31" i="15"/>
  <c r="CC32" i="15"/>
  <c r="CC33" i="15"/>
  <c r="CC34" i="15"/>
  <c r="CC35" i="15"/>
  <c r="CC36" i="15"/>
  <c r="CC37" i="15"/>
  <c r="CC38" i="15"/>
  <c r="CC39" i="15"/>
  <c r="CC40" i="15"/>
  <c r="CC41" i="15"/>
  <c r="CC10" i="15"/>
  <c r="H5" i="15"/>
  <c r="Y8" i="15"/>
  <c r="H8" i="17"/>
  <c r="I8" i="15"/>
  <c r="L8" i="17"/>
  <c r="V8" i="17"/>
  <c r="AC8" i="17"/>
  <c r="AV8" i="15"/>
  <c r="BS8" i="15"/>
  <c r="BW11" i="15"/>
  <c r="BX11" i="15"/>
  <c r="BY11" i="15"/>
  <c r="BZ11" i="15"/>
  <c r="CA11" i="15"/>
  <c r="CB11" i="15"/>
  <c r="BW12" i="15"/>
  <c r="BX12" i="15"/>
  <c r="BY12" i="15"/>
  <c r="BZ12" i="15"/>
  <c r="CA12" i="15"/>
  <c r="CB12" i="15"/>
  <c r="BW13" i="15"/>
  <c r="BX13" i="15"/>
  <c r="BY13" i="15"/>
  <c r="BZ13" i="15"/>
  <c r="CA13" i="15"/>
  <c r="CB13" i="15"/>
  <c r="BW14" i="15"/>
  <c r="BX14" i="15"/>
  <c r="BY14" i="15"/>
  <c r="BZ14" i="15"/>
  <c r="CA14" i="15"/>
  <c r="CB14" i="15"/>
  <c r="BW15" i="15"/>
  <c r="BX15" i="15"/>
  <c r="BY15" i="15"/>
  <c r="BZ15" i="15"/>
  <c r="CA15" i="15"/>
  <c r="CB15" i="15"/>
  <c r="BW16" i="15"/>
  <c r="BX16" i="15"/>
  <c r="BY16" i="15"/>
  <c r="BZ16" i="15"/>
  <c r="CA16" i="15"/>
  <c r="CB16" i="15"/>
  <c r="BW17" i="15"/>
  <c r="BX17" i="15"/>
  <c r="BY17" i="15"/>
  <c r="BZ17" i="15"/>
  <c r="CA17" i="15"/>
  <c r="CB17" i="15"/>
  <c r="BW18" i="15"/>
  <c r="BX18" i="15"/>
  <c r="BY18" i="15"/>
  <c r="BZ18" i="15"/>
  <c r="CA18" i="15"/>
  <c r="CB18" i="15"/>
  <c r="BW19" i="15"/>
  <c r="BX19" i="15"/>
  <c r="BY19" i="15"/>
  <c r="BZ19" i="15"/>
  <c r="CA19" i="15"/>
  <c r="CB19" i="15"/>
  <c r="BW20" i="15"/>
  <c r="BX20" i="15"/>
  <c r="BY20" i="15"/>
  <c r="BZ20" i="15"/>
  <c r="CA20" i="15"/>
  <c r="CB20" i="15"/>
  <c r="BW21" i="15"/>
  <c r="BX21" i="15"/>
  <c r="BY21" i="15"/>
  <c r="BZ21" i="15"/>
  <c r="CA21" i="15"/>
  <c r="CB21" i="15"/>
  <c r="BW22" i="15"/>
  <c r="BX22" i="15"/>
  <c r="BY22" i="15"/>
  <c r="BZ22" i="15"/>
  <c r="CA22" i="15"/>
  <c r="CB22" i="15"/>
  <c r="BW23" i="15"/>
  <c r="BX23" i="15"/>
  <c r="BY23" i="15"/>
  <c r="BZ23" i="15"/>
  <c r="CA23" i="15"/>
  <c r="CB23" i="15"/>
  <c r="BW24" i="15"/>
  <c r="BX24" i="15"/>
  <c r="BY24" i="15"/>
  <c r="BZ24" i="15"/>
  <c r="CA24" i="15"/>
  <c r="CB24" i="15"/>
  <c r="BW25" i="15"/>
  <c r="BX25" i="15"/>
  <c r="BY25" i="15"/>
  <c r="BZ25" i="15"/>
  <c r="CA25" i="15"/>
  <c r="CB25" i="15"/>
  <c r="BW26" i="15"/>
  <c r="BX26" i="15"/>
  <c r="BY26" i="15"/>
  <c r="BZ26" i="15"/>
  <c r="CA26" i="15"/>
  <c r="CB26" i="15"/>
  <c r="BW27" i="15"/>
  <c r="BX27" i="15"/>
  <c r="BY27" i="15"/>
  <c r="BZ27" i="15"/>
  <c r="CA27" i="15"/>
  <c r="CB27" i="15"/>
  <c r="BW28" i="15"/>
  <c r="BX28" i="15"/>
  <c r="BY28" i="15"/>
  <c r="BZ28" i="15"/>
  <c r="CA28" i="15"/>
  <c r="CB28" i="15"/>
  <c r="BW29" i="15"/>
  <c r="BX29" i="15"/>
  <c r="BY29" i="15"/>
  <c r="BZ29" i="15"/>
  <c r="CA29" i="15"/>
  <c r="CB29" i="15"/>
  <c r="BW30" i="15"/>
  <c r="BX30" i="15"/>
  <c r="BY30" i="15"/>
  <c r="BZ30" i="15"/>
  <c r="CA30" i="15"/>
  <c r="CB30" i="15"/>
  <c r="BW31" i="15"/>
  <c r="BX31" i="15"/>
  <c r="BY31" i="15"/>
  <c r="BZ31" i="15"/>
  <c r="CA31" i="15"/>
  <c r="CB31" i="15"/>
  <c r="BW32" i="15"/>
  <c r="BX32" i="15"/>
  <c r="BY32" i="15"/>
  <c r="BZ32" i="15"/>
  <c r="CA32" i="15"/>
  <c r="CB32" i="15"/>
  <c r="BW33" i="15"/>
  <c r="BX33" i="15"/>
  <c r="BY33" i="15"/>
  <c r="BZ33" i="15"/>
  <c r="CA33" i="15"/>
  <c r="CB33" i="15"/>
  <c r="BW34" i="15"/>
  <c r="BX34" i="15"/>
  <c r="BY34" i="15"/>
  <c r="BZ34" i="15"/>
  <c r="CA34" i="15"/>
  <c r="CB34" i="15"/>
  <c r="BW35" i="15"/>
  <c r="BX35" i="15"/>
  <c r="BY35" i="15"/>
  <c r="BZ35" i="15"/>
  <c r="CA35" i="15"/>
  <c r="CB35" i="15"/>
  <c r="BW36" i="15"/>
  <c r="BX36" i="15"/>
  <c r="BY36" i="15"/>
  <c r="BZ36" i="15"/>
  <c r="CA36" i="15"/>
  <c r="CB36" i="15"/>
  <c r="BW37" i="15"/>
  <c r="BX37" i="15"/>
  <c r="BY37" i="15"/>
  <c r="BZ37" i="15"/>
  <c r="CA37" i="15"/>
  <c r="CB37" i="15"/>
  <c r="BW38" i="15"/>
  <c r="BX38" i="15"/>
  <c r="BY38" i="15"/>
  <c r="BZ38" i="15"/>
  <c r="CA38" i="15"/>
  <c r="CB38" i="15"/>
  <c r="BW39" i="15"/>
  <c r="BX39" i="15"/>
  <c r="BY39" i="15"/>
  <c r="BZ39" i="15"/>
  <c r="CA39" i="15"/>
  <c r="CB39" i="15"/>
  <c r="BW40" i="15"/>
  <c r="BX40" i="15"/>
  <c r="BY40" i="15"/>
  <c r="BZ40" i="15"/>
  <c r="CA40" i="15"/>
  <c r="CB40" i="15"/>
  <c r="BW41" i="15"/>
  <c r="BX41" i="15"/>
  <c r="BY41" i="15"/>
  <c r="BZ41" i="15"/>
  <c r="CA41" i="15"/>
  <c r="CB41" i="15"/>
  <c r="BW10" i="15"/>
  <c r="BX10" i="15"/>
  <c r="BY10" i="15"/>
  <c r="BZ10" i="15"/>
  <c r="CA10" i="15"/>
  <c r="CB10" i="15"/>
  <c r="D12" i="19"/>
  <c r="AH8" i="15"/>
  <c r="AR8" i="15"/>
  <c r="V8" i="15"/>
  <c r="AC5" i="15"/>
  <c r="K5" i="17"/>
  <c r="BK8" i="17"/>
  <c r="E8" i="15"/>
  <c r="BL8" i="15"/>
  <c r="Q8" i="15"/>
  <c r="W5" i="17"/>
  <c r="AR8" i="17"/>
  <c r="F5" i="17"/>
  <c r="BH8" i="15"/>
  <c r="AL8" i="15"/>
  <c r="T5" i="15"/>
  <c r="AB5" i="17"/>
  <c r="AW8" i="17"/>
  <c r="BT8" i="17"/>
  <c r="BP8" i="15"/>
  <c r="E1" i="17"/>
  <c r="BR8" i="17"/>
  <c r="BR8" i="15"/>
  <c r="BM8" i="15"/>
  <c r="BM8" i="17"/>
  <c r="BI8" i="17"/>
  <c r="BI8" i="15"/>
  <c r="AU8" i="17"/>
  <c r="AU8" i="15"/>
  <c r="AO8" i="15"/>
  <c r="AO8" i="17"/>
  <c r="AI8" i="15"/>
  <c r="X8" i="17"/>
  <c r="X8" i="15"/>
  <c r="R8" i="15"/>
  <c r="H8" i="15"/>
  <c r="E5" i="17"/>
  <c r="G5" i="17"/>
  <c r="G5" i="15"/>
  <c r="M5" i="17"/>
  <c r="M5" i="15"/>
  <c r="Q5" i="17"/>
  <c r="Q5" i="15"/>
  <c r="M8" i="15"/>
  <c r="R8" i="17"/>
  <c r="P5" i="15"/>
  <c r="M8" i="17"/>
  <c r="AD8" i="17"/>
  <c r="BP8" i="17"/>
  <c r="BS8" i="17"/>
  <c r="BJ8" i="17"/>
  <c r="BJ8" i="15"/>
  <c r="AV8" i="17"/>
  <c r="AP8" i="17"/>
  <c r="AP8" i="15"/>
  <c r="AJ8" i="17"/>
  <c r="AJ8" i="15"/>
  <c r="AE8" i="15"/>
  <c r="AE8" i="17"/>
  <c r="AA8" i="15"/>
  <c r="AA8" i="17"/>
  <c r="S8" i="17"/>
  <c r="S8" i="15"/>
  <c r="N8" i="15"/>
  <c r="N8" i="17"/>
  <c r="I8" i="17"/>
  <c r="Y8" i="17"/>
  <c r="H5" i="17"/>
  <c r="L5" i="17"/>
  <c r="V5" i="17"/>
  <c r="V5" i="15"/>
  <c r="Y5" i="17"/>
  <c r="Y5" i="15"/>
  <c r="AD5" i="17"/>
  <c r="AD5" i="15"/>
  <c r="AH5" i="17"/>
  <c r="AH5" i="15"/>
  <c r="AK8" i="17"/>
  <c r="AK8" i="15"/>
  <c r="AD8" i="15"/>
  <c r="L5" i="15"/>
  <c r="P5" i="17"/>
  <c r="AI8" i="17"/>
  <c r="BF8" i="17"/>
  <c r="AT8" i="17"/>
  <c r="AN8" i="17"/>
  <c r="G8" i="17"/>
  <c r="D2" i="19"/>
  <c r="K8" i="17"/>
  <c r="BK8" i="15"/>
  <c r="AQ8" i="15"/>
  <c r="AG8" i="15"/>
  <c r="AC8" i="15"/>
  <c r="T8" i="15"/>
  <c r="L8" i="15"/>
  <c r="AB5" i="15"/>
  <c r="X5" i="15"/>
  <c r="S5" i="15"/>
  <c r="O5" i="15"/>
  <c r="K5" i="15"/>
  <c r="R5" i="17"/>
  <c r="X5" i="17"/>
  <c r="AC5" i="17"/>
  <c r="T8" i="17"/>
  <c r="AS8" i="17"/>
  <c r="BL8" i="17"/>
  <c r="BQ8" i="17"/>
  <c r="AF8" i="17"/>
  <c r="AB8" i="17"/>
  <c r="O8" i="17"/>
  <c r="I5" i="17"/>
  <c r="BN8" i="17"/>
  <c r="BN8" i="15"/>
  <c r="BF8" i="15"/>
  <c r="AT8" i="15"/>
  <c r="AN8" i="15"/>
  <c r="AF8" i="15"/>
  <c r="AB8" i="15"/>
  <c r="O8" i="15"/>
  <c r="K8" i="15"/>
  <c r="G8" i="15"/>
  <c r="AE5" i="15"/>
  <c r="AA5" i="15"/>
  <c r="W5" i="15"/>
  <c r="R5" i="15"/>
  <c r="N5" i="15"/>
  <c r="J5" i="15"/>
  <c r="F5" i="15"/>
  <c r="N5" i="17"/>
  <c r="S5" i="17"/>
  <c r="AE5" i="17"/>
  <c r="E8" i="17"/>
  <c r="J8" i="17"/>
  <c r="AG8" i="17"/>
  <c r="BQ8" i="15"/>
  <c r="AW8" i="15"/>
  <c r="AS8" i="15"/>
  <c r="AM8" i="15"/>
  <c r="W8" i="15"/>
  <c r="J8" i="15"/>
  <c r="F8" i="15"/>
  <c r="I5" i="15"/>
  <c r="J5" i="17"/>
  <c r="O5" i="17"/>
  <c r="AA5" i="17"/>
  <c r="F8" i="17"/>
  <c r="Q8" i="17"/>
  <c r="W8" i="17"/>
  <c r="AH8" i="17"/>
  <c r="AM8" i="17"/>
  <c r="BN11" i="17"/>
  <c r="C115" i="18"/>
  <c r="D115" i="18"/>
  <c r="BN13" i="17"/>
  <c r="C117" i="18"/>
  <c r="D117" i="18"/>
  <c r="BN15" i="17"/>
  <c r="C119" i="18"/>
  <c r="D119" i="18"/>
  <c r="BN17" i="17"/>
  <c r="C121" i="18"/>
  <c r="D121" i="18"/>
  <c r="BN19" i="17"/>
  <c r="C123" i="18"/>
  <c r="D123" i="18"/>
  <c r="BN21" i="17"/>
  <c r="C125" i="18"/>
  <c r="D125" i="18"/>
  <c r="BN23" i="17"/>
  <c r="C127" i="18"/>
  <c r="D127" i="18"/>
  <c r="BN25" i="17"/>
  <c r="C129" i="18"/>
  <c r="D129" i="18"/>
  <c r="BN27" i="17"/>
  <c r="C131" i="18"/>
  <c r="D131" i="18"/>
  <c r="BN29" i="17"/>
  <c r="C133" i="18"/>
  <c r="D133" i="18"/>
  <c r="BN31" i="17"/>
  <c r="C135" i="18"/>
  <c r="D135" i="18"/>
  <c r="BN33" i="17"/>
  <c r="C137" i="18"/>
  <c r="D137" i="18"/>
  <c r="BN35" i="17"/>
  <c r="C139" i="18"/>
  <c r="D139" i="18"/>
  <c r="BN37" i="17"/>
  <c r="C141" i="18"/>
  <c r="D141" i="18"/>
  <c r="BN39" i="17"/>
  <c r="C143" i="18"/>
  <c r="D143" i="18"/>
  <c r="BN41" i="17"/>
  <c r="C145" i="18"/>
  <c r="D145" i="18"/>
  <c r="BN14" i="17"/>
  <c r="C118" i="18"/>
  <c r="D118" i="18"/>
  <c r="BN18" i="17"/>
  <c r="C122" i="18"/>
  <c r="D122" i="18"/>
  <c r="BN22" i="17"/>
  <c r="C126" i="18"/>
  <c r="D126" i="18"/>
  <c r="BN26" i="17"/>
  <c r="C130" i="18"/>
  <c r="D130" i="18"/>
  <c r="BN30" i="17"/>
  <c r="C134" i="18"/>
  <c r="D134" i="18"/>
  <c r="BN34" i="17"/>
  <c r="C138" i="18"/>
  <c r="D138" i="18"/>
  <c r="BN38" i="17"/>
  <c r="C142" i="18"/>
  <c r="D142" i="18"/>
  <c r="BN24" i="17"/>
  <c r="C128" i="18"/>
  <c r="D128" i="18"/>
  <c r="BN32" i="17"/>
  <c r="C136" i="18"/>
  <c r="D136" i="18"/>
  <c r="BN40" i="17"/>
  <c r="C144" i="18"/>
  <c r="D144" i="18"/>
  <c r="BN10" i="17"/>
  <c r="C114" i="18"/>
  <c r="D114" i="18"/>
  <c r="BN12" i="17"/>
  <c r="C116" i="18"/>
  <c r="D116" i="18"/>
  <c r="BN20" i="17"/>
  <c r="C124" i="18"/>
  <c r="D124" i="18"/>
  <c r="BN36" i="17"/>
  <c r="C140" i="18"/>
  <c r="D140" i="18"/>
  <c r="BN28" i="17"/>
  <c r="C132" i="18"/>
  <c r="D132" i="18"/>
  <c r="D14" i="19"/>
  <c r="BN16" i="17"/>
  <c r="C120" i="18"/>
  <c r="D120" i="18"/>
  <c r="E120" i="18"/>
  <c r="E129" i="18"/>
  <c r="E132" i="18"/>
  <c r="E137" i="18"/>
  <c r="E121" i="18"/>
  <c r="E130" i="18"/>
  <c r="G99" i="18"/>
  <c r="G107" i="18"/>
  <c r="G83" i="18"/>
  <c r="G108" i="18"/>
  <c r="G98" i="18"/>
  <c r="G105" i="18"/>
  <c r="G94" i="18"/>
  <c r="G87" i="18"/>
  <c r="G77" i="18"/>
  <c r="G80" i="18"/>
  <c r="G81" i="18"/>
  <c r="E145" i="18"/>
  <c r="E114" i="18"/>
  <c r="J11" i="18"/>
  <c r="J20" i="18"/>
  <c r="J22" i="18"/>
  <c r="J31" i="18"/>
  <c r="J30" i="18"/>
  <c r="J24" i="18"/>
  <c r="J8" i="18"/>
  <c r="J19" i="18"/>
  <c r="J28" i="18"/>
  <c r="J36" i="18"/>
  <c r="J6" i="18"/>
  <c r="J14" i="18"/>
  <c r="J35" i="18"/>
  <c r="J17" i="18"/>
  <c r="J26" i="18"/>
  <c r="J34" i="18"/>
  <c r="E131" i="18"/>
  <c r="E128" i="18"/>
  <c r="E117" i="18"/>
  <c r="E122" i="18"/>
  <c r="E143" i="18"/>
  <c r="E144" i="18"/>
  <c r="G88" i="18"/>
  <c r="G82" i="18"/>
  <c r="G96" i="18"/>
  <c r="G103" i="18"/>
  <c r="G97" i="18"/>
  <c r="G85" i="18"/>
  <c r="G90" i="18"/>
  <c r="E139" i="18"/>
  <c r="E116" i="18"/>
  <c r="E125" i="18"/>
  <c r="E138" i="18"/>
  <c r="E142" i="18"/>
  <c r="E119" i="18"/>
  <c r="G100" i="18"/>
  <c r="G104" i="18"/>
  <c r="G78" i="18"/>
  <c r="E115" i="18"/>
  <c r="E118" i="18"/>
  <c r="E133" i="18"/>
  <c r="E136" i="18"/>
  <c r="E140" i="18"/>
  <c r="E135" i="18"/>
  <c r="G93" i="18"/>
  <c r="G101" i="18"/>
  <c r="G89" i="18"/>
  <c r="G91" i="18"/>
  <c r="G92" i="18"/>
  <c r="G84" i="18"/>
  <c r="G95" i="18"/>
  <c r="G106" i="18"/>
  <c r="E123" i="18"/>
  <c r="E134" i="18"/>
  <c r="E141" i="18"/>
  <c r="E124" i="18"/>
  <c r="E127" i="18"/>
  <c r="E126" i="18"/>
  <c r="G86" i="18"/>
  <c r="G102" i="18"/>
  <c r="G79" i="18"/>
  <c r="J5" i="18"/>
  <c r="J32" i="18"/>
  <c r="J21" i="18"/>
  <c r="J15" i="18"/>
  <c r="J18" i="18"/>
  <c r="J23" i="18"/>
  <c r="J12" i="18"/>
  <c r="J9" i="18"/>
  <c r="J27" i="18"/>
  <c r="J29" i="18"/>
  <c r="J13" i="18"/>
  <c r="J16" i="18"/>
  <c r="J10" i="18"/>
  <c r="J33" i="18"/>
  <c r="J66" i="18"/>
  <c r="J7" i="18"/>
  <c r="J25" i="18"/>
  <c r="J47" i="18"/>
  <c r="J44" i="18"/>
  <c r="J64" i="18"/>
  <c r="J48" i="18"/>
  <c r="J46" i="18"/>
  <c r="J60" i="18"/>
  <c r="J61" i="18"/>
  <c r="J56" i="18"/>
  <c r="J59" i="18"/>
  <c r="J65" i="18"/>
  <c r="J62" i="18"/>
  <c r="J49" i="18"/>
  <c r="J43" i="18"/>
  <c r="J41" i="18"/>
  <c r="J71" i="18"/>
  <c r="J69" i="18"/>
  <c r="J51" i="18"/>
  <c r="J58" i="18"/>
  <c r="J57" i="18"/>
  <c r="J54" i="18"/>
  <c r="J55" i="18"/>
  <c r="J42" i="18"/>
  <c r="J52" i="18"/>
  <c r="J50" i="18"/>
  <c r="J68" i="18"/>
  <c r="J70" i="18"/>
  <c r="J72" i="18"/>
  <c r="J67" i="18"/>
  <c r="J53" i="18"/>
  <c r="J45" i="18"/>
  <c r="J63" i="18"/>
  <c r="BB7" i="17"/>
  <c r="BW7" i="9"/>
  <c r="BB7" i="15"/>
  <c r="BC7" i="17"/>
  <c r="BY7" i="9"/>
  <c r="BC7" i="15"/>
</calcChain>
</file>

<file path=xl/sharedStrings.xml><?xml version="1.0" encoding="utf-8"?>
<sst xmlns="http://schemas.openxmlformats.org/spreadsheetml/2006/main" count="1303" uniqueCount="426">
  <si>
    <t>Pendiente</t>
  </si>
  <si>
    <t>Fórmula</t>
  </si>
  <si>
    <t>¿Más es mejor?</t>
  </si>
  <si>
    <t>Mortalidad por diabetes mellitus tipo 2</t>
  </si>
  <si>
    <t>Sí</t>
  </si>
  <si>
    <t>Prevalencia de diabetes mellitus tipo 2</t>
  </si>
  <si>
    <t>No</t>
  </si>
  <si>
    <t>Horas trabajadas</t>
  </si>
  <si>
    <t>Horas de sueño</t>
  </si>
  <si>
    <t>Calidad del agua potable</t>
  </si>
  <si>
    <t>Percepción de inseguridad</t>
  </si>
  <si>
    <t>Lactancia materna</t>
  </si>
  <si>
    <t>Entendimiento del etiquetado frontal</t>
  </si>
  <si>
    <t>Exposición infantil a publicidad de alimentos de alto contenido calórico</t>
  </si>
  <si>
    <t>Uso del etiquetado frontal</t>
  </si>
  <si>
    <t>Sedentarismo en niños</t>
  </si>
  <si>
    <t>Escuelas con Comité de Establecimientos de Consumo Escolar (CECE)</t>
  </si>
  <si>
    <t>Profesores de educación física</t>
  </si>
  <si>
    <t xml:space="preserve">Compra de agua </t>
  </si>
  <si>
    <t>Clave ciudad</t>
  </si>
  <si>
    <t>Entidad</t>
  </si>
  <si>
    <t>Ponderador</t>
  </si>
  <si>
    <t>Fuente</t>
  </si>
  <si>
    <t>Aguascalientes</t>
  </si>
  <si>
    <t>Baja California</t>
  </si>
  <si>
    <t xml:space="preserve">Indicador </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</si>
  <si>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</si>
  <si>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</si>
  <si>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</si>
  <si>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</si>
  <si>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</si>
  <si>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</si>
  <si>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</si>
  <si>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</si>
  <si>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</si>
  <si>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</si>
  <si>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</si>
  <si>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</si>
  <si>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</si>
  <si>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</si>
  <si>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</si>
  <si>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</si>
  <si>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</si>
  <si>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</si>
  <si>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</si>
  <si>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</si>
  <si>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</si>
  <si>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</si>
  <si>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</si>
  <si>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</si>
  <si>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</si>
  <si>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</si>
  <si>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</si>
  <si>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</si>
  <si>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</si>
  <si>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</si>
  <si>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Año</t>
  </si>
  <si>
    <t>Nombre de las hojas</t>
  </si>
  <si>
    <t>Descripción</t>
  </si>
  <si>
    <t>Notas</t>
  </si>
  <si>
    <t>Puntaje</t>
  </si>
  <si>
    <t>Por definir método para asignar pesos</t>
  </si>
  <si>
    <t>Ocupaciones sedentarias</t>
  </si>
  <si>
    <t>Seguridad peatonal y no motorizada</t>
  </si>
  <si>
    <t>Clínicas públicas</t>
  </si>
  <si>
    <t>Clínicas privadas</t>
  </si>
  <si>
    <t>Población ENSANUT</t>
  </si>
  <si>
    <t>Total</t>
  </si>
  <si>
    <t>Preescolar (0-4 años)</t>
  </si>
  <si>
    <t>Niños (5-11 años)</t>
  </si>
  <si>
    <t>Adolescentes (12-19 años</t>
  </si>
  <si>
    <t>Activación física (10-14 años)</t>
  </si>
  <si>
    <t>CEMABE</t>
  </si>
  <si>
    <t xml:space="preserve">Total escuelas públicas </t>
  </si>
  <si>
    <t>Total escuelas privadas</t>
  </si>
  <si>
    <t>Total de escuelas (CONAFE)</t>
  </si>
  <si>
    <t>CONAPO</t>
  </si>
  <si>
    <t>Población total 2010</t>
  </si>
  <si>
    <t>Población total 2011</t>
  </si>
  <si>
    <t>Población total 2012</t>
  </si>
  <si>
    <t>Población total 2013</t>
  </si>
  <si>
    <t>Población total 2014</t>
  </si>
  <si>
    <t>Personas de 10 años o más</t>
  </si>
  <si>
    <t xml:space="preserve">Adultos   (20 años y más); Base Adultos </t>
  </si>
  <si>
    <t>Componentes</t>
  </si>
  <si>
    <t>Pilar</t>
  </si>
  <si>
    <t>Indicadores "de referencia" para  evaluar los impactos en salud</t>
  </si>
  <si>
    <t>Variables de referencia</t>
  </si>
  <si>
    <t>Atención médica</t>
  </si>
  <si>
    <t>Salud pública</t>
  </si>
  <si>
    <t>Regulación</t>
  </si>
  <si>
    <t>Activación física</t>
  </si>
  <si>
    <t xml:space="preserve">Contexto familiar y socioeconómico
</t>
  </si>
  <si>
    <t>Índice de locales de venta de alimentos de alta densidad calórica</t>
  </si>
  <si>
    <t>Condiciones escolares</t>
  </si>
  <si>
    <t>Acciones de salud pública</t>
  </si>
  <si>
    <t>Acceso efectivo a los servicios de salud</t>
  </si>
  <si>
    <t>Infraestructura y personal para el cuidado de la salud</t>
  </si>
  <si>
    <t>Regulación sanitaria y política fiscal</t>
  </si>
  <si>
    <t>ENSANUT</t>
  </si>
  <si>
    <t>ENGASTO</t>
  </si>
  <si>
    <t>Litros de agua por hogar</t>
  </si>
  <si>
    <t>Horas promedio de sueño al día</t>
  </si>
  <si>
    <t xml:space="preserve">Índice de oferta de instalaciones especializadas que faciliten el deporte </t>
  </si>
  <si>
    <t>Porcentaje de niños que ven una pantalla por más de 3 horas en un día entre semana</t>
  </si>
  <si>
    <t>Años promedio de escolaridad para personas de 25 años o más</t>
  </si>
  <si>
    <t>Porcentaje de muestras de agua clorada dentro de las especificaciones de la NOM</t>
  </si>
  <si>
    <t xml:space="preserve">Número de horas por día que los niños están expuestos a publicidad infantil </t>
  </si>
  <si>
    <t>ENOE</t>
  </si>
  <si>
    <t xml:space="preserve">Módulo de condiciones socioeconómicas </t>
  </si>
  <si>
    <t>ITDP</t>
  </si>
  <si>
    <t>COFEPRIS</t>
  </si>
  <si>
    <t>Prevalencia de obesidad</t>
  </si>
  <si>
    <t>Prevalencia de sobrepeso</t>
  </si>
  <si>
    <t xml:space="preserve">Adultos   (20 años y más) </t>
  </si>
  <si>
    <t>Personas con obesidad</t>
  </si>
  <si>
    <t>Hogares que reportan dicho gasto</t>
  </si>
  <si>
    <t>Litros de agua comprados a nivel estatal</t>
  </si>
  <si>
    <t>Niños de cero a seis meses que tuvieron lactancia materna exclusiva el día anterior</t>
  </si>
  <si>
    <t>Activación física (15-69 años)</t>
  </si>
  <si>
    <t xml:space="preserve">Porcentaje de los niños entre 10 y 14 años que al menos han practicado un deporte los últimos 12 meses </t>
  </si>
  <si>
    <t>Niños que ven una pantalla por más de 3 horas en un día entre semana</t>
  </si>
  <si>
    <t>MCS</t>
  </si>
  <si>
    <t>Total de hogares con almenos un hijo menor de 19 años</t>
  </si>
  <si>
    <t xml:space="preserve">Kilómetros de infraestructura vial ciclista </t>
  </si>
  <si>
    <t>Personas que reportan haber dejado de salir a caminar, usar transporte público y/o dejar salir a menores de edad solos  por temor a ser víctima de un delito</t>
  </si>
  <si>
    <t xml:space="preserve">Total de personas encuestadas y que contestarón dicha pregunta </t>
  </si>
  <si>
    <t>Número de accidentes de peatones y ciclistas</t>
  </si>
  <si>
    <t>Total de escuelas</t>
  </si>
  <si>
    <t>SIDGE</t>
  </si>
  <si>
    <t>Variebles generales</t>
  </si>
  <si>
    <t>Nivel de ingreso promedio</t>
  </si>
  <si>
    <t xml:space="preserve">Región del país </t>
  </si>
  <si>
    <t>Localidad urbana o rural</t>
  </si>
  <si>
    <t>ínidce de rezago social</t>
  </si>
  <si>
    <t>Sexo del jefe de familia</t>
  </si>
  <si>
    <t>Ingreso promedio mensual</t>
  </si>
  <si>
    <t xml:space="preserve">Clasificacion de los estados por región </t>
  </si>
  <si>
    <t>Centro-occidente</t>
  </si>
  <si>
    <t>Noroeste</t>
  </si>
  <si>
    <t>Sur-sureste</t>
  </si>
  <si>
    <t>Noreste</t>
  </si>
  <si>
    <t>Centro</t>
  </si>
  <si>
    <t xml:space="preserve">Porcentraje de la poblacion que vive en zona urbana </t>
  </si>
  <si>
    <t xml:space="preserve">índice </t>
  </si>
  <si>
    <t>Personas</t>
  </si>
  <si>
    <t>Porcentaje de hoagres con jefe de familia varon</t>
  </si>
  <si>
    <t>Escuelas censadas de tiempo completo</t>
  </si>
  <si>
    <t>Porcentaje de escuelas censadas que cuentan con bebederos funcionales</t>
  </si>
  <si>
    <t>Personas que están empleadas en ocupaciones sedentarias</t>
  </si>
  <si>
    <t>Nacional</t>
  </si>
  <si>
    <t>Horas promedio trabajadas a la semana por persona ocupada</t>
  </si>
  <si>
    <t>Escuelas de tiempo completo</t>
  </si>
  <si>
    <t>Escuelas censadas que cuentan con bebederos funcionales</t>
  </si>
  <si>
    <t>Escuelas censadas con instalaciones deportivas y se encuentran en uso</t>
  </si>
  <si>
    <t>Total de centros de trabajo
en operación</t>
  </si>
  <si>
    <t>SEP</t>
  </si>
  <si>
    <t>IMCO</t>
  </si>
  <si>
    <t>Unidad estandarizada (kilogramos o litros) de alimentos con alto contenido en azúcar, bebidas azucaradas y botanas saladas por hogar</t>
  </si>
  <si>
    <t>GENERAL</t>
  </si>
  <si>
    <t>Ranking</t>
  </si>
  <si>
    <t>Salud Pública</t>
  </si>
  <si>
    <t>Puntajes por Pilar</t>
  </si>
  <si>
    <t>Dato real</t>
  </si>
  <si>
    <t>Dato normalizado</t>
  </si>
  <si>
    <t>Jerarquía</t>
  </si>
  <si>
    <r>
      <t>Subíndice</t>
    </r>
    <r>
      <rPr>
        <b/>
        <sz val="8"/>
        <color indexed="9"/>
        <rFont val=" : "/>
      </rPr>
      <t xml:space="preserve"> :</t>
    </r>
  </si>
  <si>
    <t>#</t>
  </si>
  <si>
    <t>Estado</t>
  </si>
  <si>
    <t>Promedio</t>
  </si>
  <si>
    <t>Compra de alimentos y bebidas regulados por la Estrategia Nacional</t>
  </si>
  <si>
    <t>Niños que hacen deporte</t>
  </si>
  <si>
    <t>Porcentaje de personas que están empleadas en ocupaciones sedentarias (las que mayormente se realizan en oficinas o frente a una pantalla)</t>
  </si>
  <si>
    <t>Grado promedio de escolaridad</t>
  </si>
  <si>
    <t>Ingreso familiar</t>
  </si>
  <si>
    <t>Ingreso promedio mensual por hogar en pesos de 2012</t>
  </si>
  <si>
    <t>Porcentaje de escuelas que reportan tener un profesor de actividad física del total de escuelas registradas</t>
  </si>
  <si>
    <t>Número de horas por día que los niños están expuestos a publicidad infantil (horas que ven la tele fuera del horario regulado)</t>
  </si>
  <si>
    <t xml:space="preserve">Beneficiados por el programa </t>
  </si>
  <si>
    <t>Personal de salud capacitado en diabetes e hipertensión en el primer nivel de atención</t>
  </si>
  <si>
    <t>Porcentaje del personal de salud de primer nivel que tomó la capacitación en diabetes e hipertensión</t>
  </si>
  <si>
    <t>Porcentaje del personal de salud de primer nivel que concluyó satisfactoriamente la capacitación en diabetes e hipertensión, del total que tomó la capacitación</t>
  </si>
  <si>
    <t>Las calificaciones de los subíndices se obtuvieron de la sumatoria de los valores ponderados de los indicadores que conforman a cada subíndice.
La calificación del Índice General se obtuvo de la sumatoria de las calificaciones de cada subíndice multiplicando por el peso asignado a cada subíndice.</t>
  </si>
  <si>
    <t>Permite hacer análisis para cada estado, a nivel indicador.</t>
  </si>
  <si>
    <t>Personas con diabetes mellitus tipo 2 y/o con hipertesión que están cubiertas por el sector público para tratamiento</t>
  </si>
  <si>
    <t>Personas con diabetes mellitus tipo 2 y/o con hipertesión que están cubiertas por el sector privado para tratamiento</t>
  </si>
  <si>
    <t>Muy bajo</t>
  </si>
  <si>
    <t>Bajo</t>
  </si>
  <si>
    <t>Alto</t>
  </si>
  <si>
    <t>Muy alto</t>
  </si>
  <si>
    <t>Medio</t>
  </si>
  <si>
    <t>Grado de rezago social</t>
  </si>
  <si>
    <t>INEGI</t>
  </si>
  <si>
    <t>CONEVAL</t>
  </si>
  <si>
    <t>Tamaño promedio de las familias</t>
  </si>
  <si>
    <t>Módulo de condiciones socioeconomicas</t>
  </si>
  <si>
    <t>Prevalencia de hipertensión arterial</t>
  </si>
  <si>
    <t>Mortalidad por enfermedades hipertensivas</t>
  </si>
  <si>
    <t>Porcentaje de los niños de cero a seis meses que tuvieron lactancia materna exclusiva el día anterior</t>
  </si>
  <si>
    <t>Descifra</t>
  </si>
  <si>
    <t>Sin Tráfico</t>
  </si>
  <si>
    <t>Presencia de comercio ambulante</t>
  </si>
  <si>
    <t>Total de AGEBs en el estado</t>
  </si>
  <si>
    <t>AGEBs en donde se reporta presencia de comercio ambulante o semifijo en al menos una calle</t>
  </si>
  <si>
    <t>Inventario Nacional de Vivienda</t>
  </si>
  <si>
    <t>2013 (con datos del Censo 2010)</t>
  </si>
  <si>
    <t>Porcentaje de personas que reportan haber dejado de salir a caminar, usar transporte público y/o dejar salir a menores de edad solos por temor a ser víctima de un delito</t>
  </si>
  <si>
    <t>Porcentaje de pacientes con hipertensión de 20 años o más que están controlados según los lineamientos de cada institución</t>
  </si>
  <si>
    <t>Desayunos escolares con presupuesto federal</t>
  </si>
  <si>
    <t>Porcentaje de alumnos beneficiados con desayunos escolares financiados con presupuesto federal</t>
  </si>
  <si>
    <t>Pendiente (para precios y cantidades)</t>
  </si>
  <si>
    <t>Velocidad promedio de vehículos particulares entre 7-9am en polo con mayor actividad económica</t>
  </si>
  <si>
    <t>Variables generales</t>
  </si>
  <si>
    <t>ABS</t>
  </si>
  <si>
    <t>IND</t>
  </si>
  <si>
    <t>NORM</t>
  </si>
  <si>
    <t>NORM_XP</t>
  </si>
  <si>
    <t>Análisis</t>
  </si>
  <si>
    <t>ÍNTRODUCCIÓN A LA BASE DE DATOS CON LA QUE SE CONSTRUYERON LOS INDICADORES DE SALUD (ESTADOS)</t>
  </si>
  <si>
    <r>
      <t>Variables en "bruto" a nivel estatal que fueron utilizadas para construir los indicadores</t>
    </r>
    <r>
      <rPr>
        <sz val="11"/>
        <color theme="1"/>
        <rFont val="Calibri"/>
        <family val="2"/>
        <scheme val="minor"/>
      </rPr>
      <t>. Estos valores no son comparables entre estados, requieren ser estandarizados.</t>
    </r>
  </si>
  <si>
    <t>Contiene los valores normalizados multiplicados por el peso asignado para cada indicador.</t>
  </si>
  <si>
    <t xml:space="preserve"> INEGI (Registros administrativos)</t>
  </si>
  <si>
    <t>Unidad estandarizada (kilogramos o litros) de frutas, verduras, cereales, leguminosas, aceites, grasas, lácteos, huevo y productos de origen animal por hogar</t>
  </si>
  <si>
    <t>Infraestructura ciclista</t>
  </si>
  <si>
    <t>INEGI (DENUE)</t>
  </si>
  <si>
    <t>Condiciones urbanas</t>
  </si>
  <si>
    <t>SSA (CLUES)</t>
  </si>
  <si>
    <t>INEGI (Registros administrativos)</t>
  </si>
  <si>
    <t>SEP (CEMABE)</t>
  </si>
  <si>
    <t>Escuelas con instalaciones deportivas en uso</t>
  </si>
  <si>
    <t>Porcentaje de las escuelas censadas con instalaciones deportivas que se encuentran en uso</t>
  </si>
  <si>
    <t>Escuelas con bebederos funcionales</t>
  </si>
  <si>
    <t>Pérdidas de productividad por ausentismo laboral</t>
  </si>
  <si>
    <t>Pérdidas de productividad por mortalidad prematura</t>
  </si>
  <si>
    <t>Compra de sazonadores y condimentos como proxy de sodio</t>
  </si>
  <si>
    <t>Porcentaje de la población de 15 a 69 años considerada activa con respecto a la recomendación de la OMS</t>
  </si>
  <si>
    <t>Total de escuelas en el Registro Público de Consejos de Participación Social</t>
  </si>
  <si>
    <t>Porcentaje de escuelas que reportan tener un CECE del total de escuelas en el Registro Público de Consejos de Participación Social</t>
  </si>
  <si>
    <t xml:space="preserve">Alimentación </t>
  </si>
  <si>
    <t>Pacientes detectados con diabetes que iniciaron tratamiento</t>
  </si>
  <si>
    <t>Pacientes detectados hipertensión que iniciaron tratamiento</t>
  </si>
  <si>
    <t>Pacientes detectados con obesidad que iniciaron tratamiento</t>
  </si>
  <si>
    <t>Pacientes detectados con dislipidemia que iniciaron tratamiento</t>
  </si>
  <si>
    <t>Detección oportuna de diabetes</t>
  </si>
  <si>
    <t>Detección oportuna hipertensión</t>
  </si>
  <si>
    <t>Detección oportuna de obesidad</t>
  </si>
  <si>
    <t>Detección oportuna de dislipidemia</t>
  </si>
  <si>
    <t>Nutriólogos y promotores de la salud</t>
  </si>
  <si>
    <t>Impacto del impuesto sobre bebidas saborizadas</t>
  </si>
  <si>
    <t>Impacto del impuesto alimentos no básicos de alta densidad calórica</t>
  </si>
  <si>
    <t>Kilómetros de infraestructura vial ciclista por cada 100 mil hab (considerando las 30 ciudades evaluadas por ITDP)</t>
  </si>
  <si>
    <t>Número recursos de fondos federales destinadas a movilidad no motorizada (peatonal y bicicleta) dividido entre el total de recursos del fondo federal destinados a movilidad urbana</t>
  </si>
  <si>
    <t xml:space="preserve">Indicador de gestión - IMCO está levantando la encuesta. </t>
  </si>
  <si>
    <t>Porcentaje de diabéticos e hipertensos que están cubiertas por el sector público para tratamiento</t>
  </si>
  <si>
    <t xml:space="preserve">Porcentaje del total de pacientes con diabetes a los que se les realizó prueba de HbA1c al menos una vez al año  </t>
  </si>
  <si>
    <t xml:space="preserve">Porcentaje de pacientes con diabetes en control con HbA1c menor igual a 7% </t>
  </si>
  <si>
    <t>Porcentaje del gasto en salud anual que se destina al control de peso, hipertensión y diabetes</t>
  </si>
  <si>
    <t>INEGI (Módulo de condiciones socioeconómicas)</t>
  </si>
  <si>
    <t>INEGI (ENVIPE)</t>
  </si>
  <si>
    <t>SEP (SIGED)</t>
  </si>
  <si>
    <t>Pendiente (indicador de mediano plazo)</t>
  </si>
  <si>
    <t>IMCO (con datos ENOE y registros administrativos INEGI)</t>
  </si>
  <si>
    <t>Costos para los hogares y la economía</t>
  </si>
  <si>
    <t>Gasto total anual que los hogares desembolsan en salud</t>
  </si>
  <si>
    <t>Número de ingresos a tratamiento por diabetes</t>
  </si>
  <si>
    <t>Número de detecciones positivas para diabetes</t>
  </si>
  <si>
    <t>Número de detecciones positivas para hipertensión</t>
  </si>
  <si>
    <t>Número de detecciones positivas para obesidad</t>
  </si>
  <si>
    <t>Número de ingresos a tratamiento por hipertensión</t>
  </si>
  <si>
    <t>Contiene los resultados de las posiciones de los 32 estados para cada  Índice y cada uno de los componentes que lo conforman.</t>
  </si>
  <si>
    <t>Contiene las calificaciones de cada componente y de cada Índice para cada estado.</t>
  </si>
  <si>
    <t>Población adulta activa</t>
  </si>
  <si>
    <t>Instalaciones deportivas</t>
  </si>
  <si>
    <t xml:space="preserve">Número de nutriólogos, técnicos dietistas y técnicos promotores </t>
  </si>
  <si>
    <t>DIF, Estatales, IMSS, IMSS-OPOTUNIDADES, ISSSTE, MUNICIPAL, PEMEX, SSA, SEDEMA, SEMAR, Universitario</t>
  </si>
  <si>
    <t>SSA (SIS)</t>
  </si>
  <si>
    <t xml:space="preserve">Número de ingresos a tratamiento para obesidad </t>
  </si>
  <si>
    <t>Número de ingresos a tratamiento para dislipidemia</t>
  </si>
  <si>
    <t>Número de detecciones positivas para dislipidemia</t>
  </si>
  <si>
    <t>Secretaría de Salud , IMSS Oportunidades , Universitarios , ISSSTE , PEMEX , SEDENA , SEMAR , Estatales</t>
  </si>
  <si>
    <t>Superficie AGEBs GIS (km2)</t>
  </si>
  <si>
    <t>Superficie de influencia (km2)</t>
  </si>
  <si>
    <t>Porcentaje de locales con venta de alimentos de alta densidad calórica de total de locales de alimentos</t>
  </si>
  <si>
    <t>Muertes por diabetes mellitus tipo 2 (clave CIE E11-E14)</t>
  </si>
  <si>
    <t>Muertes por enfermedades hipertensivas (clave CIE I10-I15)</t>
  </si>
  <si>
    <t>Unidad estandarizada (kilogramos o litros) de alimentos con alto contenido en azúcar, bebidas azucaradas y botanas saladas comprados a nivel estatal</t>
  </si>
  <si>
    <t>Unidad estandarizada (kilogramos o litros) de frutas, verduras, cereales, leguminosas, aceites, grasas, lácteos, huevo y productos de origen animal comprados a nivel estatal</t>
  </si>
  <si>
    <t>Niños de 0 a 6 meses capturados en la encuesta</t>
  </si>
  <si>
    <t>Personas de 15 a 69  años considerada activa según la recomendación de la OMS</t>
  </si>
  <si>
    <t>Niños de 10 a 14 años que al menos han practicado un deporte los últimos 12 meses</t>
  </si>
  <si>
    <t>Personas que están empleadas en cualquier tipo de ocupación</t>
  </si>
  <si>
    <t>Unidades que venden alimentos de alta densidad calórica</t>
  </si>
  <si>
    <t>Total de unidades económicas que venden alimentos</t>
  </si>
  <si>
    <t>Número de clínicas públicas</t>
  </si>
  <si>
    <t xml:space="preserve">Número de clínicas privadas </t>
  </si>
  <si>
    <t xml:space="preserve">Escuelas que reportan tener un CECE </t>
  </si>
  <si>
    <t>Escuelas que reportan tener al menos un profesor de actividad física</t>
  </si>
  <si>
    <t>Personas diagnosticadas previamente con diabetes mellitus tipo 2 y/o hipertesión</t>
  </si>
  <si>
    <t>SSA (SIS), IMSS</t>
  </si>
  <si>
    <t>Gasto total anual destinado a control de peso, hipertensión y diabetes</t>
  </si>
  <si>
    <t>Pérdidas de ingreso agregadas por mortalidad prematura por diabetes mellitus</t>
  </si>
  <si>
    <t>Pérdidas de ingreso agregadas por mortalidad prematura por enfermedades hipertensivas</t>
  </si>
  <si>
    <t>Pérdidas de productividad por discapacidad  agregadas (pesos 2013)</t>
  </si>
  <si>
    <t>Estimación IMCO (con datos de ENOE y registros administrativos INEGI)</t>
  </si>
  <si>
    <t>Estimación IMCO (con datos de ENOE y ENSANUT)</t>
  </si>
  <si>
    <t>Clínicas públicas por cada 100 mil hab</t>
  </si>
  <si>
    <t>Clínicas privadas por cada 100 mil hab</t>
  </si>
  <si>
    <t>Accidentes de peatones y ciclistas por cada 100 mil hab</t>
  </si>
  <si>
    <t>Porcentaje de diabéticos e hipertensos que están cubiertos con un seguro privado</t>
  </si>
  <si>
    <t>Valor presente del ingreso perdido (pesos 2013) en 50 años productivos por mortalidad prematura por diabetes y enfermedades hipertensivas (E11-E14 e I10-I15), por cada mil pesos de PIB</t>
  </si>
  <si>
    <t>IMCO (con datos ENOE y ENSANUT)</t>
  </si>
  <si>
    <t>PIB estado</t>
  </si>
  <si>
    <t xml:space="preserve">Personas de 20 años o mas con hipertensión arterial </t>
  </si>
  <si>
    <t>Número de pacientes con diabetes  en unidades de especialidades médicas en atención de enfermedades crónicas</t>
  </si>
  <si>
    <t>Total de pacientes con diabetes en tratamiento en unidades del primer nivel</t>
  </si>
  <si>
    <t xml:space="preserve">Total de pacientes con hipertensión en tratamiento en unidades del primer nivel     </t>
  </si>
  <si>
    <t>Número de pacientes con hipertensión en unidades de especialidades médicas en atención de enfermedades crónicas</t>
  </si>
  <si>
    <t xml:space="preserve">Total de pacientes con dislipidemia en tratamiento en unidades del primer nivel  </t>
  </si>
  <si>
    <t>Número de pacientes con dislipidemia en unidades de especialidades médicas en atención de enfermedades crónicas</t>
  </si>
  <si>
    <t>Población usuaria de las instituciones de salud</t>
  </si>
  <si>
    <t>Total de personas a las que se le realizó la prueba de diabetes</t>
  </si>
  <si>
    <t>Total de personas a las que se le realizó la prueba de hipertensión</t>
  </si>
  <si>
    <t>Total de personas a las que se le realizó prueba de obesidad</t>
  </si>
  <si>
    <t>Total de personas a las que se le realizó prueba de dislipidemia</t>
  </si>
  <si>
    <t>Población usuaria de la SSA</t>
  </si>
  <si>
    <t>PIB</t>
  </si>
  <si>
    <t>Miles de pesos</t>
  </si>
  <si>
    <t>SSA</t>
  </si>
  <si>
    <t>Pacientes a las que se les realiza la prueba</t>
  </si>
  <si>
    <t xml:space="preserve"> Pacientes con Diabetes en control con HbA1c menor igual a 7%</t>
  </si>
  <si>
    <t>Pacientes con Diabetes en tratamiento</t>
  </si>
  <si>
    <t>Pacientes con Diabetes en tratamiento que se realizarón la prueba de A1c</t>
  </si>
  <si>
    <t>PIB per capital</t>
  </si>
  <si>
    <t>Pesos (2013)</t>
  </si>
  <si>
    <t>Total de centros de trabajo con registro en base de maestros por materia</t>
  </si>
  <si>
    <t>Presupuesto para movilidad no motorizada en zonas metropolitanas</t>
  </si>
  <si>
    <t>Puntajes</t>
  </si>
  <si>
    <t>Superficie Total 2010 GIS (Km²)</t>
  </si>
  <si>
    <t>Pacientes con hipertesión en tratamiento</t>
  </si>
  <si>
    <t>Pacientes con hipertesión controlados</t>
  </si>
  <si>
    <t>Aprobados</t>
  </si>
  <si>
    <t>índice de rezago social</t>
  </si>
  <si>
    <t xml:space="preserve">Porcentaje de personas que utilizan el etiquetado frontal </t>
  </si>
  <si>
    <t xml:space="preserve">Porcentaje del total de claves de medicamentos para diabetes, hipertensión arterial, dislipidemias existentes en la unidad                                                      </t>
  </si>
  <si>
    <t xml:space="preserve">Porcentaje de consumidores que entienden el etiquetado frontal </t>
  </si>
  <si>
    <t>Total de alumnos educación básica  pública</t>
  </si>
  <si>
    <t xml:space="preserve">Médicos generales y familiares </t>
  </si>
  <si>
    <t>Población de responsabilidad de estas instituciones de salud</t>
  </si>
  <si>
    <t>Área km² 15 min</t>
  </si>
  <si>
    <t>Metodología CONEVAL</t>
  </si>
  <si>
    <t>Personas de 10 años o mas diagnosticadas  con diabetes mellitus tipo 2</t>
  </si>
  <si>
    <t>Personas con sobrepeso</t>
  </si>
  <si>
    <r>
      <t xml:space="preserve">Kilogramos de sazonadores y condimentos por hogar (como </t>
    </r>
    <r>
      <rPr>
        <i/>
        <sz val="8"/>
        <rFont val="Arial"/>
        <family val="2"/>
      </rPr>
      <t>proxy</t>
    </r>
    <r>
      <rPr>
        <sz val="8"/>
        <rFont val="Arial"/>
        <family val="2"/>
      </rPr>
      <t xml:space="preserve"> de sodio)</t>
    </r>
  </si>
  <si>
    <t>Módulo de condiciones socioeconómicas</t>
  </si>
  <si>
    <t xml:space="preserve">Clasificación de los estados por región </t>
  </si>
  <si>
    <t xml:space="preserve">Porcentaje de la población que vive en zona urbana </t>
  </si>
  <si>
    <t>Porcentaje de hogares con jefe de familia varón</t>
  </si>
  <si>
    <t>Velocidad promedio de vehículos en la capital del estado</t>
  </si>
  <si>
    <t>Porcentaje de la mancha urbana que se puede cubrir en 15 minutos, saliendo del polo con mayor actividad económica</t>
  </si>
  <si>
    <t>DIF Federal y SEP (SIGED)</t>
  </si>
  <si>
    <t>Cobertura de instalaciones deportivas</t>
  </si>
  <si>
    <t>Porcentaje de AGEB con presencia de comercio ambulante o semifijo en al menos una calle</t>
  </si>
  <si>
    <t>PIB estatal 2012 (millones de pesos de 2013; descontando sector petrolero)</t>
  </si>
  <si>
    <t>Kilogramos de sazonadores y condimentos comprados a nivel estatal (como proxy sodio)</t>
  </si>
  <si>
    <t>Número de hogares uní-parentales con hijos menores de 19 años</t>
  </si>
  <si>
    <t>SSA (SIS), IMSS, PEMEX</t>
  </si>
  <si>
    <r>
      <t xml:space="preserve">Contiene los valores normalizados (escala 0 a 100) de los indicadores de la hoja </t>
    </r>
    <r>
      <rPr>
        <sz val="11"/>
        <color theme="1"/>
        <rFont val="Calibri"/>
        <family val="2"/>
        <scheme val="minor"/>
      </rPr>
      <t>IND.</t>
    </r>
    <r>
      <rPr>
        <sz val="11"/>
        <color theme="1"/>
        <rFont val="Calibri"/>
        <family val="2"/>
        <scheme val="minor"/>
      </rPr>
      <t xml:space="preserve"> El método utilizado para la normalización es el max-min</t>
    </r>
    <r>
      <rPr>
        <sz val="11"/>
        <color theme="1"/>
        <rFont val="Calibri"/>
        <family val="2"/>
        <scheme val="minor"/>
      </rPr>
      <t xml:space="preserve"> que recomienda la OCDE</t>
    </r>
    <r>
      <rPr>
        <sz val="11"/>
        <color theme="1"/>
        <rFont val="Calibri"/>
        <family val="2"/>
        <scheme val="minor"/>
      </rPr>
      <t>, donde el valor máximo (100) lo obtiene el estado con el "mejor" valor para cada indicador, mientras que el valor mínimo (0) lo obtiene el estado con el "peor" valor para dicho indicador.</t>
    </r>
  </si>
  <si>
    <t>Existencia de medicamentos para el tratamiento de diabetes, hipertensión y dislipidemia</t>
  </si>
  <si>
    <r>
      <t>Porcentaje del total de claves de medicamentos para diabetes, hipertensión arterial, dislipidemia existentes en la unidad</t>
    </r>
    <r>
      <rPr>
        <sz val="8"/>
        <color rgb="FFFF0000"/>
        <rFont val="Arial"/>
        <family val="2"/>
      </rPr>
      <t xml:space="preserve">  </t>
    </r>
    <r>
      <rPr>
        <sz val="8"/>
        <color theme="1"/>
        <rFont val="Arial"/>
        <family val="2"/>
      </rPr>
      <t xml:space="preserve">                                                    </t>
    </r>
  </si>
  <si>
    <t>NA</t>
  </si>
  <si>
    <r>
      <t xml:space="preserve">Contiene los valores estandarizados, o indicadores para construir el ranking por pilar. </t>
    </r>
    <r>
      <rPr>
        <sz val="11"/>
        <color rgb="FFFF0000"/>
        <rFont val="Calibri"/>
        <family val="2"/>
        <scheme val="minor"/>
      </rPr>
      <t>En esta hoja se pueden cambiar los pesos para jugar con los resultados.</t>
    </r>
    <r>
      <rPr>
        <sz val="11"/>
        <rFont val="Calibri"/>
        <family val="2"/>
        <scheme val="minor"/>
      </rPr>
      <t xml:space="preserve"> Todo lo demás se cálcula solo. </t>
    </r>
  </si>
  <si>
    <t>Porcentaje de la población total con sobrepeso</t>
  </si>
  <si>
    <t>Porcentaje de la población total con obesidad</t>
  </si>
  <si>
    <t xml:space="preserve">Porcentaje de población de 10 años o más con diabetes mellitus tipo 2 </t>
  </si>
  <si>
    <t>Porcentaje de la población de 20 años o más con hipertensión arterial</t>
  </si>
  <si>
    <t>Número de muertes por diabetes mellitus tipo 2 (Claves CIE E11-E14) por cada 100 mil hab</t>
  </si>
  <si>
    <t>Número de muertes por enfermedades hipertensivas (Claves CIE I10-I15) por cada 100 mil hab</t>
  </si>
  <si>
    <t>Compra de alimentos no regulados por la Estrategia Nacional</t>
  </si>
  <si>
    <t>Índice de rezago social</t>
  </si>
  <si>
    <t>Hogares monoparentales</t>
  </si>
  <si>
    <t>Superficie de alcance en 15 minutos en la capital del estado</t>
  </si>
  <si>
    <t>Velocidad promedio (km/hr) de vehículos particulares entre 7-9am en el polo con mayor actividad económica (cálculo para 32 ciudades)</t>
  </si>
  <si>
    <t>Índice de gestión de las estrategias estatales*</t>
  </si>
  <si>
    <t>Encuesta IMCO (en proceso)</t>
  </si>
  <si>
    <t>Incentivos para detonar acciones voluntarias que mejoren los estilos de vida*</t>
  </si>
  <si>
    <t>Diabéticos e hipertensos con acceso a sistemas públicos de salud</t>
  </si>
  <si>
    <t>Diabéticos e hipertensos con cobertura privada</t>
  </si>
  <si>
    <t>Hipertensos controlados en el primer nivel</t>
  </si>
  <si>
    <t xml:space="preserve">Diabéticos controlados en las unidades de primer nivel de atención   </t>
  </si>
  <si>
    <t>Diabéticos con cobertura mínima de estudios de laboratorio en unidades de primer nivel de atención</t>
  </si>
  <si>
    <t>Dislipidémicos bajo tratamiento en unidades de especialidades en atención de enfermedades crónicas</t>
  </si>
  <si>
    <t>Hipertensos bajo tratamiento en unidades de especialidades en atención de enfermedades crónicas</t>
  </si>
  <si>
    <t>Diabéticos en unidades de especialidades en atención de enfermedades crónicas</t>
  </si>
  <si>
    <t>Personal de salud capacitadas en diabetes e hipertensión</t>
  </si>
  <si>
    <t>Eficiencia terminal de la capacitación del personal de salud de primer nivel</t>
  </si>
  <si>
    <t>Gastos de bolsillo para control de peso, hipertensión y diabetes</t>
  </si>
  <si>
    <t>Ingreso perdido anual (pesos de 2013) por la discapacidad que genera la diabetes e hipertensión ajustado cada mil pesos de  PIB estatal</t>
  </si>
  <si>
    <t>Valor destacado</t>
  </si>
  <si>
    <t>Diferencia con valor destacado</t>
  </si>
  <si>
    <t xml:space="preserve">Unidades </t>
  </si>
  <si>
    <t>Porcentaje</t>
  </si>
  <si>
    <t xml:space="preserve">Razón </t>
  </si>
  <si>
    <t>Porcentaje de hogares monoparentales (considerando hogares con hijos menores a 19 años)</t>
  </si>
  <si>
    <t>Kilogramos</t>
  </si>
  <si>
    <t>Litros</t>
  </si>
  <si>
    <t xml:space="preserve">Kilogramos y litros </t>
  </si>
  <si>
    <t>Años</t>
  </si>
  <si>
    <t>Horas</t>
  </si>
  <si>
    <t>km/hr</t>
  </si>
  <si>
    <t>Kilómetros</t>
  </si>
  <si>
    <t>Razón</t>
  </si>
  <si>
    <t>ND</t>
  </si>
  <si>
    <t>Porcentaje de los fondos federales de movilidad urbana que se destinan a movilidad no motorizada (peatonal y bicicleta)</t>
  </si>
  <si>
    <t>Porcentaje de detecciones positivas de diabetes que ingresan a tratamiento</t>
  </si>
  <si>
    <t>Porcentaje de detecciones positivas de hipertensión que ingresan a tratamiento</t>
  </si>
  <si>
    <t xml:space="preserve">Porcentaje de detecciones positivas de obesidad que ingresan a tratamiento </t>
  </si>
  <si>
    <t xml:space="preserve">Porcentaje de detecciones positivas de dislipidemia que ingresan a tratamiento </t>
  </si>
  <si>
    <t>Porcentaje de diábeticos bajo tratamiento en el primer nivel atendidos en unidades de especialidades médicas en atención de enfermedades crónicas</t>
  </si>
  <si>
    <t xml:space="preserve">Porcentaje de hipertensos bajo tratamiento en el primer nivel atendidos en unidades de especialidades médicas en atención de enfermedades crónicas                                </t>
  </si>
  <si>
    <t xml:space="preserve">Porcentaje de dislipidémicos bajo tratamiento en el primer nivel atendidos en unidades de especialidades médicas en atención de enfermedades crónicas                                  </t>
  </si>
  <si>
    <t>Porcentaje de la población usuaria de 20 años y más a los que se realizó la prueba de detección de diabetes</t>
  </si>
  <si>
    <t>Porcentaje de la población usuaria de 20 años y más a los que se realizó la prueba de detección de hipertensión</t>
  </si>
  <si>
    <t>Porcentaje de la población usuaria de 20 años y más a los que se realizó la prueba de detección de obesidad</t>
  </si>
  <si>
    <t>Porcentaje de la población usuaria de 20 años y más a los que se realizó la prueba de detección de dislipidemia</t>
  </si>
  <si>
    <t xml:space="preserve">Número de nutriólogos, técnicos dietistas y técnicos promotores de la salud por cada 10 médicos de primer nivel </t>
  </si>
  <si>
    <t>Porcentaje de las escuelas censadas que son de tiempo completo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</si>
</sst>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_(* \(#,##0.00\);_(* &quot;-&quot;??_);_(@_)"/>
    <numFmt numFmtId="165" formatCode="0.000%"/>
    <numFmt numFmtId="166" formatCode="0.0000%"/>
    <numFmt numFmtId="167" formatCode="#,##0.000"/>
    <numFmt numFmtId="168" formatCode="#,##0.0000000"/>
    <numFmt numFmtId="169" formatCode="#,##0.0"/>
    <numFmt numFmtId="170" formatCode="0.0%"/>
    <numFmt numFmtId="171" formatCode="0.0"/>
    <numFmt numFmtId="172" formatCode="0.0000000"/>
    <numFmt numFmtId="173" formatCode="#,###"/>
    <numFmt numFmtId="174" formatCode="0.000000"/>
    <numFmt numFmtId="175" formatCode="0.000"/>
    <numFmt numFmtId="176" formatCode="0.00000"/>
    <numFmt numFmtId="177" formatCode="#,##0.0000"/>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color theme="1"/>
      <name val="Arial"/>
      <family val="2"/>
    </font>
    <font>
      <b/>
      <sz val="8"/>
      <color theme="0"/>
      <name val="Arial"/>
      <family val="2"/>
    </font>
    <font>
      <b/>
      <sz val="9"/>
      <color theme="0"/>
      <name val="Arial"/>
      <family val="2"/>
    </font>
    <font>
      <b/>
      <i/>
      <sz val="8"/>
      <color theme="0"/>
      <name val="Arial"/>
      <family val="2"/>
    </font>
    <font>
      <sz val="8"/>
      <name val="Arial"/>
      <family val="2"/>
    </font>
    <font>
      <sz val="8"/>
      <color theme="1"/>
      <name val="Arial"/>
      <family val="2"/>
    </font>
    <font>
      <sz val="11"/>
      <color theme="0"/>
      <name val="Calibri"/>
      <family val="2"/>
      <scheme val="minor"/>
    </font>
    <font>
      <sz val="11"/>
      <color theme="1"/>
      <name val="Calibri"/>
      <family val="2"/>
    </font>
    <font>
      <sz val="8"/>
      <color indexed="8"/>
      <name val="Arial"/>
      <family val="2"/>
    </font>
    <font>
      <sz val="8"/>
      <color indexed="9"/>
      <name val="Arial"/>
      <family val="2"/>
    </font>
    <font>
      <sz val="8"/>
      <color rgb="FF000000"/>
      <name val="Arial"/>
      <family val="2"/>
    </font>
    <font>
      <b/>
      <sz val="16"/>
      <color theme="1"/>
      <name val="Calibri"/>
      <family val="2"/>
      <scheme val="minor"/>
    </font>
    <font>
      <sz val="8"/>
      <color rgb="FFFF0000"/>
      <name val="Arial"/>
      <family val="2"/>
    </font>
    <font>
      <sz val="12"/>
      <color theme="1"/>
      <name val="Calibri"/>
      <family val="2"/>
      <scheme val="minor"/>
    </font>
    <font>
      <i/>
      <sz val="12"/>
      <color rgb="FFFF0000"/>
      <name val="Calibri"/>
      <family val="2"/>
      <scheme val="minor"/>
    </font>
    <font>
      <sz val="10"/>
      <name val="Arial"/>
      <family val="2"/>
    </font>
    <font>
      <b/>
      <sz val="8"/>
      <color indexed="9"/>
      <name val="Arial"/>
      <family val="2"/>
    </font>
    <font>
      <b/>
      <sz val="8"/>
      <color indexed="9"/>
      <name val=" : "/>
    </font>
    <font>
      <i/>
      <sz val="8"/>
      <name val="Arial"/>
      <family val="2"/>
    </font>
    <font>
      <sz val="12"/>
      <color theme="0"/>
      <name val="Calibri"/>
      <family val="2"/>
      <scheme val="minor"/>
    </font>
    <font>
      <sz val="12"/>
      <color rgb="FFFF0000"/>
      <name val="Calibri"/>
      <family val="2"/>
      <scheme val="minor"/>
    </font>
    <font>
      <b/>
      <sz val="12"/>
      <color theme="0"/>
      <name val="Calibri"/>
      <family val="2"/>
      <scheme val="minor"/>
    </font>
    <font>
      <sz val="8"/>
      <color theme="0"/>
      <name val="Arial"/>
      <family val="2"/>
    </font>
    <font>
      <sz val="8"/>
      <color rgb="FFFFFF00"/>
      <name val="Arial"/>
      <family val="2"/>
    </font>
    <font>
      <sz val="11"/>
      <color rgb="FFFF0000"/>
      <name val="Calibri"/>
      <family val="2"/>
      <scheme val="minor"/>
    </font>
    <font>
      <sz val="11"/>
      <name val="Calibri"/>
      <family val="2"/>
      <scheme val="minor"/>
    </font>
  </fonts>
  <fills count="29">
    <fill>
      <patternFill patternType="none"/>
    </fill>
    <fill>
      <patternFill patternType="gray125"/>
    </fill>
    <fill>
      <patternFill patternType="solid">
        <fgColor theme="1"/>
        <bgColor indexed="64"/>
      </patternFill>
    </fill>
    <fill>
      <patternFill patternType="solid">
        <fgColor theme="8" tint="-0.499984740745262"/>
        <bgColor indexed="64"/>
      </patternFill>
    </fill>
    <fill>
      <patternFill patternType="solid">
        <fgColor theme="8"/>
        <bgColor indexed="64"/>
      </patternFill>
    </fill>
    <fill>
      <patternFill patternType="solid">
        <fgColor theme="9" tint="-0.249977111117893"/>
        <bgColor indexed="64"/>
      </patternFill>
    </fill>
    <fill>
      <patternFill patternType="solid">
        <fgColor theme="9"/>
        <bgColor indexed="64"/>
      </patternFill>
    </fill>
    <fill>
      <patternFill patternType="solid">
        <fgColor theme="5" tint="-0.249977111117893"/>
        <bgColor indexed="64"/>
      </patternFill>
    </fill>
    <fill>
      <patternFill patternType="solid">
        <fgColor theme="5"/>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8"/>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249977111117893"/>
        <bgColor indexed="64"/>
      </patternFill>
    </fill>
    <fill>
      <patternFill patternType="solid">
        <fgColor theme="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D9D9D9"/>
        <bgColor rgb="FF000000"/>
      </patternFill>
    </fill>
    <fill>
      <patternFill patternType="solid">
        <fgColor theme="0"/>
        <bgColor indexed="64"/>
      </patternFill>
    </fill>
    <fill>
      <patternFill patternType="solid">
        <fgColor theme="1" tint="0.499984740745262"/>
        <bgColor indexed="64"/>
      </patternFill>
    </fill>
  </fills>
  <borders count="38">
    <border>
      <left/>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theme="0"/>
      </bottom>
      <diagonal/>
    </border>
    <border>
      <left/>
      <right style="thin">
        <color indexed="9"/>
      </right>
      <top style="thin">
        <color indexed="9"/>
      </top>
      <bottom style="thin">
        <color theme="0"/>
      </bottom>
      <diagonal/>
    </border>
    <border>
      <left/>
      <right/>
      <top/>
      <bottom style="thin">
        <color theme="0"/>
      </bottom>
      <diagonal/>
    </border>
    <border>
      <left style="thin">
        <color auto="1"/>
      </left>
      <right style="thin">
        <color auto="1"/>
      </right>
      <top style="thin">
        <color auto="1"/>
      </top>
      <bottom style="thin">
        <color auto="1"/>
      </bottom>
      <diagonal/>
    </border>
    <border>
      <left/>
      <right/>
      <top style="thin">
        <color indexed="9"/>
      </top>
      <bottom/>
      <diagonal/>
    </border>
    <border>
      <left/>
      <right style="thin">
        <color indexed="9"/>
      </right>
      <top style="thin">
        <color indexed="9"/>
      </top>
      <bottom/>
      <diagonal/>
    </border>
    <border>
      <left/>
      <right style="thin">
        <color indexed="9"/>
      </right>
      <top/>
      <bottom/>
      <diagonal/>
    </border>
    <border>
      <left style="thin">
        <color theme="0"/>
      </left>
      <right/>
      <top/>
      <bottom/>
      <diagonal/>
    </border>
    <border>
      <left/>
      <right/>
      <top/>
      <bottom style="thin">
        <color auto="1"/>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style="thin">
        <color auto="1"/>
      </left>
      <right/>
      <top/>
      <bottom/>
      <diagonal/>
    </border>
    <border>
      <left/>
      <right style="thin">
        <color theme="0"/>
      </right>
      <top/>
      <bottom style="thin">
        <color theme="0"/>
      </bottom>
      <diagonal/>
    </border>
    <border>
      <left/>
      <right style="thin">
        <color indexed="9"/>
      </right>
      <top style="thin">
        <color theme="0"/>
      </top>
      <bottom style="thin">
        <color theme="0"/>
      </bottom>
      <diagonal/>
    </border>
    <border>
      <left style="thin">
        <color indexed="9"/>
      </left>
      <right/>
      <top style="thin">
        <color theme="0"/>
      </top>
      <bottom style="thin">
        <color theme="0"/>
      </bottom>
      <diagonal/>
    </border>
    <border>
      <left style="thin">
        <color theme="0"/>
      </left>
      <right/>
      <top style="thin">
        <color indexed="9"/>
      </top>
      <bottom/>
      <diagonal/>
    </border>
    <border>
      <left/>
      <right style="thin">
        <color theme="0"/>
      </right>
      <top style="thin">
        <color indexed="9"/>
      </top>
      <bottom/>
      <diagonal/>
    </border>
    <border>
      <left style="thin">
        <color theme="0"/>
      </left>
      <right style="thin">
        <color theme="0"/>
      </right>
      <top/>
      <bottom/>
      <diagonal/>
    </border>
    <border>
      <left style="thin">
        <color theme="0"/>
      </left>
      <right/>
      <top style="thin">
        <color indexed="9"/>
      </top>
      <bottom style="thin">
        <color theme="0"/>
      </bottom>
      <diagonal/>
    </border>
    <border>
      <left/>
      <right/>
      <top style="thin">
        <color indexed="9"/>
      </top>
      <bottom style="thin">
        <color theme="0"/>
      </bottom>
      <diagonal/>
    </border>
    <border>
      <left/>
      <right style="thin">
        <color theme="0"/>
      </right>
      <top style="thin">
        <color indexed="9"/>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s>
  <cellStyleXfs count="38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1" fillId="0" borderId="0"/>
    <xf numFmtId="9" fontId="2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9" fillId="0" borderId="0"/>
    <xf numFmtId="0" fontId="10" fillId="0" borderId="0"/>
    <xf numFmtId="9" fontId="10" fillId="0" borderId="0" applyFont="0" applyFill="0" applyBorder="0" applyAlignment="0" applyProtection="0"/>
    <xf numFmtId="0" fontId="29" fillId="0" borderId="0">
      <alignment vertical="center"/>
    </xf>
    <xf numFmtId="164" fontId="8"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7" fillId="0" borderId="0"/>
    <xf numFmtId="9"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5" fillId="0" borderId="0"/>
    <xf numFmtId="9" fontId="5" fillId="0" borderId="0" applyFont="0" applyFill="0" applyBorder="0" applyAlignment="0" applyProtection="0"/>
    <xf numFmtId="0" fontId="5" fillId="0" borderId="0"/>
    <xf numFmtId="0" fontId="12" fillId="0" borderId="0" applyNumberFormat="0" applyFill="0" applyBorder="0" applyAlignment="0" applyProtection="0"/>
    <xf numFmtId="0" fontId="13" fillId="0" borderId="0" applyNumberFormat="0" applyFill="0" applyBorder="0" applyAlignment="0" applyProtection="0"/>
    <xf numFmtId="0" fontId="4" fillId="0" borderId="0"/>
    <xf numFmtId="0" fontId="12" fillId="0" borderId="0" applyNumberFormat="0" applyFill="0" applyBorder="0" applyAlignment="0" applyProtection="0"/>
    <xf numFmtId="0" fontId="13" fillId="0" borderId="0" applyNumberFormat="0" applyFill="0" applyBorder="0" applyAlignment="0" applyProtection="0"/>
  </cellStyleXfs>
  <cellXfs count="256">
    <xf numFmtId="0" fontId="0" fillId="0" borderId="0" xfId="0"/>
    <xf numFmtId="0" fontId="14" fillId="0" borderId="0" xfId="0" applyFont="1" applyFill="1" applyAlignment="1">
      <alignment horizontal="left" vertical="center" indent="1"/>
    </xf>
    <xf numFmtId="0" fontId="23" fillId="12" borderId="1" xfId="0" applyFont="1" applyFill="1" applyBorder="1" applyAlignment="1">
      <alignment horizontal="left" vertical="center" indent="1"/>
    </xf>
    <xf numFmtId="0" fontId="18" fillId="11" borderId="1"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indent="1"/>
    </xf>
    <xf numFmtId="3" fontId="14" fillId="0" borderId="0" xfId="0" applyNumberFormat="1" applyFont="1" applyBorder="1" applyAlignment="1">
      <alignment horizontal="center" vertical="center"/>
    </xf>
    <xf numFmtId="4" fontId="14" fillId="0" borderId="0" xfId="0" applyNumberFormat="1" applyFont="1" applyBorder="1" applyAlignment="1">
      <alignment horizontal="center" vertical="center"/>
    </xf>
    <xf numFmtId="4" fontId="14" fillId="0" borderId="0"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Border="1"/>
    <xf numFmtId="0" fontId="0" fillId="0" borderId="0" xfId="0" applyBorder="1" applyAlignment="1">
      <alignment wrapText="1"/>
    </xf>
    <xf numFmtId="0" fontId="0" fillId="0" borderId="0" xfId="0" applyBorder="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vertical="center" wrapText="1"/>
    </xf>
    <xf numFmtId="0" fontId="11" fillId="0" borderId="0" xfId="0" applyFont="1" applyAlignment="1">
      <alignment vertical="center" wrapText="1"/>
    </xf>
    <xf numFmtId="0" fontId="11" fillId="11" borderId="0" xfId="0" applyFont="1" applyFill="1" applyAlignment="1">
      <alignment vertical="center" wrapText="1"/>
    </xf>
    <xf numFmtId="0" fontId="11" fillId="13" borderId="0" xfId="0" applyFont="1" applyFill="1" applyAlignment="1">
      <alignment vertical="center" wrapText="1"/>
    </xf>
    <xf numFmtId="0" fontId="0" fillId="13" borderId="0" xfId="0" applyFont="1" applyFill="1" applyAlignment="1">
      <alignment vertical="center" wrapText="1"/>
    </xf>
    <xf numFmtId="0" fontId="0" fillId="0" borderId="0" xfId="0" applyFill="1"/>
    <xf numFmtId="0" fontId="19" fillId="0" borderId="0" xfId="0" applyFont="1" applyFill="1" applyAlignment="1">
      <alignment horizontal="left" vertical="center" indent="1"/>
    </xf>
    <xf numFmtId="0" fontId="0" fillId="0" borderId="0" xfId="0" applyBorder="1" applyAlignment="1"/>
    <xf numFmtId="0" fontId="0" fillId="0" borderId="0" xfId="0" applyAlignment="1"/>
    <xf numFmtId="0" fontId="18" fillId="11" borderId="2" xfId="0" applyFont="1" applyFill="1" applyBorder="1" applyAlignment="1">
      <alignment horizontal="center" vertical="center" wrapText="1"/>
    </xf>
    <xf numFmtId="0" fontId="14" fillId="14" borderId="0" xfId="0" applyFont="1" applyFill="1" applyAlignment="1">
      <alignment horizontal="left" vertical="center" indent="1"/>
    </xf>
    <xf numFmtId="0" fontId="14" fillId="15" borderId="0" xfId="0" applyFont="1" applyFill="1" applyAlignment="1">
      <alignment horizontal="left" vertical="center" indent="1"/>
    </xf>
    <xf numFmtId="0" fontId="24" fillId="0" borderId="0" xfId="0" applyFont="1" applyFill="1" applyAlignment="1">
      <alignment horizontal="center" vertical="center"/>
    </xf>
    <xf numFmtId="0" fontId="24" fillId="0" borderId="0" xfId="0" applyFont="1" applyFill="1" applyAlignment="1">
      <alignment horizontal="left" vertical="center" indent="1"/>
    </xf>
    <xf numFmtId="0" fontId="14" fillId="16" borderId="0" xfId="0" applyFont="1" applyFill="1" applyAlignment="1">
      <alignment horizontal="left" vertical="center" indent="1"/>
    </xf>
    <xf numFmtId="10" fontId="14" fillId="0" borderId="0" xfId="350" applyNumberFormat="1" applyFont="1" applyFill="1" applyBorder="1" applyAlignment="1">
      <alignment horizontal="center" vertical="center"/>
    </xf>
    <xf numFmtId="166" fontId="14" fillId="0" borderId="0" xfId="350" applyNumberFormat="1" applyFont="1" applyFill="1" applyBorder="1" applyAlignment="1">
      <alignment horizontal="center" vertical="center"/>
    </xf>
    <xf numFmtId="167" fontId="14" fillId="0" borderId="0" xfId="0" applyNumberFormat="1" applyFont="1" applyBorder="1" applyAlignment="1">
      <alignment horizontal="center" vertical="center"/>
    </xf>
    <xf numFmtId="9" fontId="14" fillId="0" borderId="0" xfId="350" applyFont="1" applyBorder="1" applyAlignment="1">
      <alignment horizontal="center" vertical="center"/>
    </xf>
    <xf numFmtId="10" fontId="14" fillId="0" borderId="0" xfId="350" applyNumberFormat="1" applyFont="1" applyBorder="1" applyAlignment="1">
      <alignment horizontal="center" vertical="center"/>
    </xf>
    <xf numFmtId="165" fontId="14" fillId="0" borderId="0" xfId="350" applyNumberFormat="1" applyFont="1" applyBorder="1" applyAlignment="1">
      <alignment horizontal="center" vertical="center"/>
    </xf>
    <xf numFmtId="168" fontId="14" fillId="0" borderId="0" xfId="0" applyNumberFormat="1" applyFont="1" applyBorder="1" applyAlignment="1">
      <alignment horizontal="center" vertical="center"/>
    </xf>
    <xf numFmtId="0" fontId="14" fillId="0" borderId="0" xfId="0" applyFont="1" applyFill="1" applyBorder="1" applyAlignment="1">
      <alignment horizontal="left" vertical="center" indent="1"/>
    </xf>
    <xf numFmtId="169" fontId="14" fillId="0" borderId="0" xfId="0" applyNumberFormat="1" applyFont="1" applyFill="1" applyBorder="1" applyAlignment="1">
      <alignment horizontal="center" vertical="center"/>
    </xf>
    <xf numFmtId="169" fontId="14" fillId="0" borderId="0" xfId="0" applyNumberFormat="1" applyFont="1" applyBorder="1" applyAlignment="1">
      <alignment horizontal="center" vertical="center"/>
    </xf>
    <xf numFmtId="170" fontId="14" fillId="0" borderId="0" xfId="350" applyNumberFormat="1" applyFont="1" applyBorder="1" applyAlignment="1">
      <alignment horizontal="center" vertical="center"/>
    </xf>
    <xf numFmtId="9" fontId="14" fillId="0" borderId="0" xfId="350" applyNumberFormat="1" applyFont="1" applyBorder="1" applyAlignment="1">
      <alignment horizontal="center" vertical="center"/>
    </xf>
    <xf numFmtId="0" fontId="28" fillId="0" borderId="0" xfId="0" applyFont="1" applyFill="1"/>
    <xf numFmtId="9" fontId="14" fillId="0" borderId="0" xfId="350" applyNumberFormat="1" applyFont="1" applyFill="1" applyBorder="1" applyAlignment="1">
      <alignment horizontal="center" vertical="center"/>
    </xf>
    <xf numFmtId="2" fontId="14" fillId="0" borderId="0" xfId="350" applyNumberFormat="1" applyFont="1" applyBorder="1" applyAlignment="1">
      <alignment horizontal="center" vertical="center"/>
    </xf>
    <xf numFmtId="0" fontId="18" fillId="11" borderId="0" xfId="0" applyFont="1" applyFill="1" applyBorder="1" applyAlignment="1">
      <alignment horizontal="center" vertical="center" wrapText="1"/>
    </xf>
    <xf numFmtId="3" fontId="0" fillId="0" borderId="0" xfId="0" applyNumberFormat="1"/>
    <xf numFmtId="0" fontId="18" fillId="11" borderId="11" xfId="0" applyFont="1" applyFill="1" applyBorder="1" applyAlignment="1">
      <alignment horizontal="center" vertical="center" wrapText="1"/>
    </xf>
    <xf numFmtId="2" fontId="14" fillId="0" borderId="0" xfId="350" applyNumberFormat="1" applyFont="1" applyFill="1" applyBorder="1" applyAlignment="1">
      <alignment horizontal="center" vertical="center"/>
    </xf>
    <xf numFmtId="165" fontId="0" fillId="0" borderId="0" xfId="0" applyNumberFormat="1" applyFill="1"/>
    <xf numFmtId="0" fontId="30" fillId="12" borderId="0" xfId="353" applyFont="1" applyFill="1" applyBorder="1" applyAlignment="1">
      <alignment horizontal="left" vertical="center" indent="1"/>
    </xf>
    <xf numFmtId="0" fontId="30" fillId="12" borderId="0" xfId="353" applyFont="1" applyFill="1" applyBorder="1" applyAlignment="1">
      <alignment horizontal="center" vertical="center"/>
    </xf>
    <xf numFmtId="1" fontId="18" fillId="18" borderId="14" xfId="349" applyNumberFormat="1" applyFont="1" applyFill="1" applyBorder="1" applyAlignment="1">
      <alignment horizontal="left" vertical="center" indent="1"/>
    </xf>
    <xf numFmtId="1" fontId="18" fillId="18" borderId="14" xfId="349" applyNumberFormat="1" applyFont="1" applyFill="1" applyBorder="1" applyAlignment="1">
      <alignment horizontal="center" vertical="center"/>
    </xf>
    <xf numFmtId="1" fontId="18" fillId="11" borderId="14" xfId="349" applyNumberFormat="1" applyFont="1" applyFill="1" applyBorder="1" applyAlignment="1">
      <alignment horizontal="left" vertical="center" indent="1"/>
    </xf>
    <xf numFmtId="1" fontId="18" fillId="11" borderId="14" xfId="349" applyNumberFormat="1" applyFont="1" applyFill="1" applyBorder="1" applyAlignment="1">
      <alignment horizontal="center" vertical="center"/>
    </xf>
    <xf numFmtId="0" fontId="30" fillId="12" borderId="0" xfId="353" applyFont="1" applyFill="1" applyBorder="1" applyAlignment="1">
      <alignment horizontal="center" vertical="center" wrapText="1"/>
    </xf>
    <xf numFmtId="1" fontId="22" fillId="18" borderId="14" xfId="353" applyNumberFormat="1" applyFont="1" applyFill="1" applyBorder="1" applyAlignment="1">
      <alignment horizontal="center" vertical="center"/>
    </xf>
    <xf numFmtId="1" fontId="18" fillId="11" borderId="0" xfId="349" applyNumberFormat="1" applyFont="1" applyFill="1" applyBorder="1" applyAlignment="1">
      <alignment horizontal="left" vertical="center" indent="1"/>
    </xf>
    <xf numFmtId="172" fontId="18" fillId="18" borderId="0" xfId="349" applyNumberFormat="1" applyFont="1" applyFill="1" applyBorder="1" applyAlignment="1">
      <alignment horizontal="center" vertical="center"/>
    </xf>
    <xf numFmtId="1" fontId="18" fillId="2" borderId="14" xfId="349" applyNumberFormat="1" applyFont="1" applyFill="1" applyBorder="1" applyAlignment="1">
      <alignment horizontal="center" vertical="center"/>
    </xf>
    <xf numFmtId="1" fontId="22" fillId="2" borderId="14" xfId="353" applyNumberFormat="1" applyFont="1" applyFill="1" applyBorder="1" applyAlignment="1">
      <alignment horizontal="center" vertical="center"/>
    </xf>
    <xf numFmtId="0" fontId="17" fillId="10" borderId="2" xfId="0" applyFont="1" applyFill="1" applyBorder="1" applyAlignment="1">
      <alignment vertical="center"/>
    </xf>
    <xf numFmtId="0" fontId="15" fillId="4" borderId="3" xfId="0" applyFont="1" applyFill="1" applyBorder="1" applyAlignment="1">
      <alignment vertical="center"/>
    </xf>
    <xf numFmtId="0" fontId="15" fillId="4" borderId="3" xfId="0" applyFont="1" applyFill="1" applyBorder="1" applyAlignment="1">
      <alignment vertical="top" wrapText="1"/>
    </xf>
    <xf numFmtId="0" fontId="15" fillId="4" borderId="3" xfId="0" applyFont="1" applyFill="1" applyBorder="1" applyAlignment="1">
      <alignment vertical="center" wrapText="1"/>
    </xf>
    <xf numFmtId="0" fontId="15" fillId="6" borderId="3" xfId="0" applyFont="1" applyFill="1" applyBorder="1" applyAlignment="1">
      <alignment vertical="center"/>
    </xf>
    <xf numFmtId="0" fontId="23" fillId="12" borderId="0" xfId="353" applyFont="1" applyFill="1" applyBorder="1" applyAlignment="1">
      <alignment horizontal="center" vertical="center"/>
    </xf>
    <xf numFmtId="9" fontId="18" fillId="11" borderId="2" xfId="350" applyFont="1" applyFill="1" applyBorder="1" applyAlignment="1">
      <alignment horizontal="center" vertical="center" wrapText="1"/>
    </xf>
    <xf numFmtId="0" fontId="30" fillId="12" borderId="0" xfId="353" applyFont="1" applyFill="1" applyBorder="1" applyAlignment="1">
      <alignment horizontal="center" vertical="center"/>
    </xf>
    <xf numFmtId="173" fontId="29" fillId="0" borderId="0" xfId="0" applyNumberFormat="1" applyFont="1" applyAlignment="1">
      <alignment vertical="top"/>
    </xf>
    <xf numFmtId="174" fontId="18" fillId="0" borderId="0" xfId="349" applyNumberFormat="1" applyFont="1" applyFill="1" applyBorder="1" applyAlignment="1">
      <alignment horizontal="center" vertical="center"/>
    </xf>
    <xf numFmtId="3" fontId="0" fillId="0" borderId="0" xfId="0" applyNumberFormat="1" applyFill="1"/>
    <xf numFmtId="0" fontId="30" fillId="12" borderId="0" xfId="353" applyFont="1" applyFill="1" applyBorder="1" applyAlignment="1">
      <alignment horizontal="center" vertical="center"/>
    </xf>
    <xf numFmtId="0" fontId="19" fillId="15" borderId="0" xfId="0" applyFont="1" applyFill="1" applyAlignment="1">
      <alignment horizontal="left" vertical="center" indent="1"/>
    </xf>
    <xf numFmtId="0" fontId="9" fillId="11" borderId="0" xfId="0" applyFont="1" applyFill="1" applyAlignment="1">
      <alignment vertical="center" wrapText="1"/>
    </xf>
    <xf numFmtId="0" fontId="9" fillId="13" borderId="0" xfId="0" applyFont="1" applyFill="1" applyAlignment="1">
      <alignment vertical="center" wrapText="1"/>
    </xf>
    <xf numFmtId="170" fontId="14" fillId="0" borderId="0" xfId="350" applyNumberFormat="1" applyFont="1" applyFill="1" applyBorder="1" applyAlignment="1">
      <alignment horizontal="center" vertical="center"/>
    </xf>
    <xf numFmtId="0" fontId="30" fillId="12" borderId="0" xfId="353" applyFont="1" applyFill="1" applyBorder="1" applyAlignment="1">
      <alignment horizontal="center" vertical="center"/>
    </xf>
    <xf numFmtId="3" fontId="14" fillId="0" borderId="19" xfId="0" applyNumberFormat="1" applyFont="1" applyBorder="1" applyAlignment="1">
      <alignment horizontal="center" vertical="center"/>
    </xf>
    <xf numFmtId="0" fontId="18" fillId="11" borderId="0" xfId="0" applyFont="1" applyFill="1" applyBorder="1" applyAlignment="1">
      <alignment horizontal="center" vertical="center" wrapText="1"/>
    </xf>
    <xf numFmtId="0" fontId="30" fillId="12" borderId="0" xfId="353" applyFont="1" applyFill="1" applyBorder="1" applyAlignment="1">
      <alignment horizontal="center" vertical="center"/>
    </xf>
    <xf numFmtId="2" fontId="18" fillId="11" borderId="2" xfId="350" applyNumberFormat="1" applyFont="1" applyFill="1" applyBorder="1" applyAlignment="1">
      <alignment horizontal="center" vertical="center" wrapText="1"/>
    </xf>
    <xf numFmtId="10" fontId="18" fillId="11" borderId="2" xfId="350" applyNumberFormat="1" applyFont="1" applyFill="1" applyBorder="1" applyAlignment="1">
      <alignment horizontal="center" vertical="center" wrapText="1"/>
    </xf>
    <xf numFmtId="0" fontId="18" fillId="11" borderId="5" xfId="0" applyFont="1" applyFill="1" applyBorder="1" applyAlignment="1">
      <alignment horizontal="center" vertical="center" wrapText="1"/>
    </xf>
    <xf numFmtId="3" fontId="14" fillId="0" borderId="0" xfId="357" applyNumberFormat="1" applyFont="1" applyFill="1" applyAlignment="1">
      <alignment horizontal="center" vertical="center"/>
    </xf>
    <xf numFmtId="1" fontId="18" fillId="16" borderId="2" xfId="0" applyNumberFormat="1" applyFont="1" applyFill="1" applyBorder="1" applyAlignment="1">
      <alignment horizontal="center" vertical="center" wrapText="1"/>
    </xf>
    <xf numFmtId="1" fontId="14" fillId="0" borderId="0" xfId="350" applyNumberFormat="1" applyFont="1" applyFill="1" applyBorder="1" applyAlignment="1">
      <alignment horizontal="center" vertical="center"/>
    </xf>
    <xf numFmtId="3" fontId="14" fillId="0" borderId="0" xfId="350" applyNumberFormat="1" applyFont="1" applyFill="1" applyBorder="1" applyAlignment="1">
      <alignment horizontal="center" vertical="center"/>
    </xf>
    <xf numFmtId="1" fontId="14" fillId="0" borderId="0" xfId="350" applyNumberFormat="1" applyFont="1" applyBorder="1" applyAlignment="1">
      <alignment horizontal="center" vertical="center"/>
    </xf>
    <xf numFmtId="0" fontId="33" fillId="0" borderId="0" xfId="0" applyFont="1"/>
    <xf numFmtId="0" fontId="34" fillId="0" borderId="0" xfId="0" applyFont="1"/>
    <xf numFmtId="0" fontId="34" fillId="0" borderId="0" xfId="0" applyFont="1" applyFill="1"/>
    <xf numFmtId="0" fontId="0" fillId="0" borderId="0" xfId="0" applyFill="1" applyBorder="1"/>
    <xf numFmtId="0" fontId="0" fillId="0" borderId="0" xfId="0" applyFill="1" applyBorder="1" applyAlignment="1">
      <alignment wrapText="1"/>
    </xf>
    <xf numFmtId="0" fontId="18" fillId="0" borderId="0" xfId="0" applyFont="1" applyFill="1" applyBorder="1" applyAlignment="1">
      <alignment horizontal="left" vertical="center" wrapText="1" indent="1"/>
    </xf>
    <xf numFmtId="4" fontId="14"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left" vertical="center" indent="1"/>
    </xf>
    <xf numFmtId="0" fontId="18" fillId="26" borderId="23" xfId="0" applyFont="1" applyFill="1" applyBorder="1" applyAlignment="1">
      <alignment horizontal="center" vertical="center" wrapText="1"/>
    </xf>
    <xf numFmtId="0" fontId="18" fillId="26" borderId="22" xfId="0" applyFont="1" applyFill="1" applyBorder="1" applyAlignment="1">
      <alignment horizontal="center" vertical="center" wrapText="1"/>
    </xf>
    <xf numFmtId="0" fontId="18" fillId="26" borderId="23" xfId="0" applyFont="1" applyFill="1" applyBorder="1" applyAlignment="1">
      <alignment horizontal="left" vertical="center" wrapText="1" indent="1"/>
    </xf>
    <xf numFmtId="0" fontId="18" fillId="11" borderId="5" xfId="0" applyFont="1" applyFill="1" applyBorder="1" applyAlignment="1">
      <alignment horizontal="left" vertical="center" wrapText="1" indent="1"/>
    </xf>
    <xf numFmtId="0" fontId="18" fillId="11" borderId="2" xfId="0" applyFont="1" applyFill="1" applyBorder="1" applyAlignment="1">
      <alignment horizontal="left" vertical="center" wrapText="1" indent="1"/>
    </xf>
    <xf numFmtId="0" fontId="18" fillId="11" borderId="21" xfId="0" applyFont="1" applyFill="1" applyBorder="1" applyAlignment="1">
      <alignment horizontal="center" vertical="center" wrapText="1"/>
    </xf>
    <xf numFmtId="0" fontId="28" fillId="0" borderId="0" xfId="0" applyFont="1" applyFill="1" applyBorder="1"/>
    <xf numFmtId="9" fontId="14" fillId="0" borderId="0" xfId="350" applyFont="1" applyFill="1" applyBorder="1" applyAlignment="1">
      <alignment horizontal="center" vertical="center"/>
    </xf>
    <xf numFmtId="167" fontId="14" fillId="0" borderId="0" xfId="0" applyNumberFormat="1" applyFont="1" applyFill="1" applyBorder="1" applyAlignment="1">
      <alignment horizontal="center" vertical="center"/>
    </xf>
    <xf numFmtId="168" fontId="14" fillId="0" borderId="0" xfId="0" applyNumberFormat="1" applyFont="1" applyFill="1" applyBorder="1" applyAlignment="1">
      <alignment horizontal="center" vertical="center"/>
    </xf>
    <xf numFmtId="165" fontId="14" fillId="0" borderId="0" xfId="350" applyNumberFormat="1" applyFont="1" applyFill="1" applyBorder="1" applyAlignment="1">
      <alignment horizontal="center" vertical="center"/>
    </xf>
    <xf numFmtId="0" fontId="30" fillId="0" borderId="0" xfId="353" applyFont="1" applyFill="1" applyBorder="1" applyAlignment="1">
      <alignment horizontal="center" vertical="center"/>
    </xf>
    <xf numFmtId="1" fontId="22" fillId="0" borderId="0" xfId="353" applyNumberFormat="1" applyFont="1" applyFill="1" applyBorder="1" applyAlignment="1">
      <alignment horizontal="center" vertical="center"/>
    </xf>
    <xf numFmtId="1" fontId="18" fillId="0" borderId="0" xfId="349" applyNumberFormat="1" applyFont="1" applyFill="1" applyBorder="1" applyAlignment="1">
      <alignment horizontal="center" vertical="center"/>
    </xf>
    <xf numFmtId="0" fontId="18" fillId="11" borderId="7" xfId="0" applyFont="1" applyFill="1" applyBorder="1" applyAlignment="1">
      <alignment horizontal="center" vertical="center" wrapText="1"/>
    </xf>
    <xf numFmtId="0" fontId="19" fillId="0" borderId="0" xfId="0" applyFont="1" applyFill="1" applyAlignment="1">
      <alignment horizontal="center" vertical="center"/>
    </xf>
    <xf numFmtId="10" fontId="19" fillId="0" borderId="0" xfId="350" applyNumberFormat="1" applyFont="1" applyFill="1" applyBorder="1" applyAlignment="1">
      <alignment horizontal="center" vertical="center"/>
    </xf>
    <xf numFmtId="171" fontId="0" fillId="0" borderId="0" xfId="0" applyNumberFormat="1"/>
    <xf numFmtId="0" fontId="6" fillId="11" borderId="0" xfId="0" applyFont="1" applyFill="1" applyAlignment="1">
      <alignment vertical="center" wrapText="1"/>
    </xf>
    <xf numFmtId="0" fontId="6" fillId="13" borderId="0" xfId="0" applyFont="1" applyFill="1" applyAlignment="1">
      <alignment vertical="center" wrapText="1"/>
    </xf>
    <xf numFmtId="0" fontId="18" fillId="11" borderId="13" xfId="0" applyFont="1" applyFill="1" applyBorder="1" applyAlignment="1">
      <alignment horizontal="center" vertical="center" wrapText="1"/>
    </xf>
    <xf numFmtId="0" fontId="18" fillId="11" borderId="0" xfId="0" applyFont="1" applyFill="1" applyBorder="1" applyAlignment="1">
      <alignment horizontal="center" vertical="center" wrapText="1"/>
    </xf>
    <xf numFmtId="0" fontId="18" fillId="11" borderId="20" xfId="0" applyFont="1" applyFill="1" applyBorder="1" applyAlignment="1">
      <alignment horizontal="center" vertical="center" wrapText="1"/>
    </xf>
    <xf numFmtId="2" fontId="19" fillId="0" borderId="0" xfId="350" applyNumberFormat="1" applyFont="1" applyFill="1" applyAlignment="1">
      <alignment horizontal="center" vertical="center"/>
    </xf>
    <xf numFmtId="9" fontId="18" fillId="0" borderId="0" xfId="350" applyNumberFormat="1" applyFont="1" applyFill="1" applyBorder="1" applyAlignment="1">
      <alignment horizontal="center" vertical="center"/>
    </xf>
    <xf numFmtId="2" fontId="14" fillId="0" borderId="0" xfId="0" applyNumberFormat="1" applyFont="1" applyFill="1" applyAlignment="1">
      <alignment horizontal="center" vertical="center"/>
    </xf>
    <xf numFmtId="170" fontId="14" fillId="0" borderId="0" xfId="350" applyNumberFormat="1" applyFont="1" applyFill="1" applyAlignment="1">
      <alignment horizontal="center" vertical="center"/>
    </xf>
    <xf numFmtId="10" fontId="18" fillId="0" borderId="0" xfId="350" applyNumberFormat="1" applyFont="1" applyBorder="1" applyAlignment="1">
      <alignment horizontal="center" vertical="center"/>
    </xf>
    <xf numFmtId="9" fontId="18" fillId="0" borderId="0" xfId="350" applyNumberFormat="1" applyFont="1" applyBorder="1" applyAlignment="1">
      <alignment horizontal="center" vertical="center"/>
    </xf>
    <xf numFmtId="4" fontId="18" fillId="0" borderId="0" xfId="0" applyNumberFormat="1" applyFont="1" applyBorder="1" applyAlignment="1">
      <alignment horizontal="center" vertical="center"/>
    </xf>
    <xf numFmtId="0" fontId="36" fillId="0" borderId="0" xfId="0" applyFont="1" applyAlignment="1">
      <alignment horizontal="left" vertical="center" indent="1"/>
    </xf>
    <xf numFmtId="0" fontId="23" fillId="12" borderId="6" xfId="0" applyFont="1" applyFill="1" applyBorder="1" applyAlignment="1">
      <alignment horizontal="left" vertical="center" indent="1"/>
    </xf>
    <xf numFmtId="0" fontId="23" fillId="12" borderId="6" xfId="0" applyFont="1" applyFill="1" applyBorder="1" applyAlignment="1">
      <alignment horizontal="left" vertical="center" wrapText="1" indent="1"/>
    </xf>
    <xf numFmtId="0" fontId="23" fillId="12" borderId="1" xfId="0" applyFont="1" applyFill="1" applyBorder="1" applyAlignment="1">
      <alignment horizontal="left" vertical="center" wrapText="1" indent="1"/>
    </xf>
    <xf numFmtId="0" fontId="23" fillId="12" borderId="8" xfId="0" applyFont="1" applyFill="1" applyBorder="1" applyAlignment="1">
      <alignment horizontal="left" vertical="center" indent="1"/>
    </xf>
    <xf numFmtId="0" fontId="18" fillId="11" borderId="31" xfId="0" applyFont="1" applyFill="1" applyBorder="1" applyAlignment="1">
      <alignment horizontal="center" vertical="center" wrapText="1"/>
    </xf>
    <xf numFmtId="10" fontId="14" fillId="0" borderId="0" xfId="350" applyNumberFormat="1" applyFont="1" applyFill="1" applyAlignment="1">
      <alignment horizontal="center" vertical="center"/>
    </xf>
    <xf numFmtId="10" fontId="19" fillId="0" borderId="0" xfId="350" applyNumberFormat="1" applyFont="1" applyFill="1" applyAlignment="1">
      <alignment horizontal="center" vertical="center"/>
    </xf>
    <xf numFmtId="9" fontId="19" fillId="0" borderId="0" xfId="350" applyFont="1" applyFill="1" applyAlignment="1">
      <alignment horizontal="center" vertical="center"/>
    </xf>
    <xf numFmtId="173" fontId="29" fillId="0" borderId="0" xfId="0" applyNumberFormat="1" applyFont="1" applyFill="1" applyAlignment="1">
      <alignment vertical="top"/>
    </xf>
    <xf numFmtId="0" fontId="18" fillId="11" borderId="11" xfId="0" applyFont="1" applyFill="1" applyBorder="1" applyAlignment="1">
      <alignment horizontal="center" vertical="center" wrapText="1"/>
    </xf>
    <xf numFmtId="3" fontId="18" fillId="11" borderId="2" xfId="350" applyNumberFormat="1" applyFont="1" applyFill="1" applyBorder="1" applyAlignment="1">
      <alignment horizontal="center" vertical="center" wrapText="1"/>
    </xf>
    <xf numFmtId="1" fontId="26" fillId="18" borderId="14" xfId="349" applyNumberFormat="1" applyFont="1" applyFill="1" applyBorder="1" applyAlignment="1">
      <alignment horizontal="center" vertical="center"/>
    </xf>
    <xf numFmtId="1" fontId="26" fillId="11" borderId="14" xfId="349" applyNumberFormat="1" applyFont="1" applyFill="1" applyBorder="1" applyAlignment="1">
      <alignment horizontal="center" vertical="center"/>
    </xf>
    <xf numFmtId="172" fontId="26" fillId="18" borderId="0" xfId="349" applyNumberFormat="1" applyFont="1" applyFill="1" applyBorder="1" applyAlignment="1">
      <alignment horizontal="center" vertical="center"/>
    </xf>
    <xf numFmtId="171" fontId="14" fillId="11" borderId="2" xfId="0" applyNumberFormat="1" applyFont="1" applyFill="1" applyBorder="1" applyAlignment="1">
      <alignment horizontal="center" vertical="center" wrapText="1"/>
    </xf>
    <xf numFmtId="0" fontId="14" fillId="11" borderId="2" xfId="349" applyFont="1" applyFill="1" applyBorder="1" applyAlignment="1">
      <alignment horizontal="center" vertical="center" wrapText="1"/>
    </xf>
    <xf numFmtId="170" fontId="18" fillId="0" borderId="0" xfId="350" applyNumberFormat="1" applyFont="1" applyBorder="1" applyAlignment="1">
      <alignment horizontal="center" vertical="center"/>
    </xf>
    <xf numFmtId="176" fontId="18" fillId="18" borderId="0" xfId="349" applyNumberFormat="1" applyFont="1" applyFill="1" applyBorder="1" applyAlignment="1">
      <alignment horizontal="center" vertical="center"/>
    </xf>
    <xf numFmtId="176" fontId="26" fillId="18" borderId="0" xfId="349" applyNumberFormat="1" applyFont="1" applyFill="1" applyBorder="1" applyAlignment="1">
      <alignment horizontal="center" vertical="center"/>
    </xf>
    <xf numFmtId="1" fontId="26" fillId="18" borderId="24" xfId="353" applyNumberFormat="1" applyFont="1" applyFill="1" applyBorder="1" applyAlignment="1">
      <alignment horizontal="center" vertical="center"/>
    </xf>
    <xf numFmtId="1" fontId="26" fillId="2" borderId="14" xfId="349" applyNumberFormat="1" applyFont="1" applyFill="1" applyBorder="1" applyAlignment="1">
      <alignment horizontal="center" vertical="center"/>
    </xf>
    <xf numFmtId="1" fontId="26" fillId="2" borderId="24" xfId="349" applyNumberFormat="1" applyFont="1" applyFill="1" applyBorder="1" applyAlignment="1">
      <alignment horizontal="center" vertical="center"/>
    </xf>
    <xf numFmtId="2" fontId="18" fillId="18" borderId="14" xfId="349" applyNumberFormat="1" applyFont="1" applyFill="1" applyBorder="1" applyAlignment="1">
      <alignment horizontal="center" vertical="center"/>
    </xf>
    <xf numFmtId="4" fontId="0" fillId="0" borderId="0" xfId="0" applyNumberFormat="1"/>
    <xf numFmtId="177" fontId="14" fillId="0" borderId="0" xfId="0" applyNumberFormat="1" applyFont="1" applyFill="1" applyBorder="1" applyAlignment="1">
      <alignment horizontal="center" vertical="center"/>
    </xf>
    <xf numFmtId="177" fontId="14" fillId="0" borderId="0" xfId="0" applyNumberFormat="1" applyFont="1" applyBorder="1" applyAlignment="1">
      <alignment horizontal="center" vertical="center"/>
    </xf>
    <xf numFmtId="0" fontId="36" fillId="0" borderId="0" xfId="0" applyFont="1" applyFill="1" applyAlignment="1">
      <alignment horizontal="left" vertical="center" indent="1"/>
    </xf>
    <xf numFmtId="165" fontId="0" fillId="0" borderId="0" xfId="0" applyNumberFormat="1"/>
    <xf numFmtId="3" fontId="19" fillId="0" borderId="0" xfId="0" applyNumberFormat="1" applyFont="1" applyFill="1" applyAlignment="1">
      <alignment horizontal="center" vertical="center"/>
    </xf>
    <xf numFmtId="2" fontId="14" fillId="0" borderId="0" xfId="0" applyNumberFormat="1" applyFont="1" applyBorder="1" applyAlignment="1">
      <alignment horizontal="center" vertical="center"/>
    </xf>
    <xf numFmtId="0" fontId="14" fillId="27" borderId="0" xfId="0" applyFont="1" applyFill="1" applyAlignment="1">
      <alignment horizontal="left" vertical="center" indent="1"/>
    </xf>
    <xf numFmtId="2" fontId="14" fillId="11" borderId="2" xfId="0" applyNumberFormat="1" applyFont="1" applyFill="1" applyBorder="1" applyAlignment="1">
      <alignment horizontal="center" vertical="center" wrapText="1"/>
    </xf>
    <xf numFmtId="0" fontId="3" fillId="11" borderId="0" xfId="0" applyFont="1" applyFill="1" applyAlignment="1">
      <alignment vertical="center" wrapText="1"/>
    </xf>
    <xf numFmtId="0" fontId="37" fillId="12" borderId="6" xfId="0" applyFont="1" applyFill="1" applyBorder="1" applyAlignment="1">
      <alignment horizontal="left" vertical="center" wrapText="1" indent="1"/>
    </xf>
    <xf numFmtId="0" fontId="37" fillId="12" borderId="1" xfId="0" applyFont="1" applyFill="1" applyBorder="1" applyAlignment="1">
      <alignment horizontal="left" vertical="center" wrapText="1" indent="1"/>
    </xf>
    <xf numFmtId="0" fontId="22" fillId="0" borderId="0" xfId="353" applyFont="1" applyFill="1" applyBorder="1" applyAlignment="1">
      <alignment horizontal="left" vertical="center" indent="1"/>
    </xf>
    <xf numFmtId="1" fontId="18" fillId="0" borderId="0" xfId="349" applyNumberFormat="1" applyFont="1" applyFill="1" applyBorder="1" applyAlignment="1">
      <alignment horizontal="left" vertical="center" indent="1"/>
    </xf>
    <xf numFmtId="0" fontId="29" fillId="0" borderId="0" xfId="353" applyFill="1" applyBorder="1"/>
    <xf numFmtId="0" fontId="18" fillId="11" borderId="0" xfId="0" applyFont="1" applyFill="1" applyBorder="1" applyAlignment="1">
      <alignment horizontal="left" vertical="center" wrapText="1" indent="1"/>
    </xf>
    <xf numFmtId="0" fontId="18" fillId="11" borderId="6"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11" xfId="0" applyFont="1" applyFill="1" applyBorder="1" applyAlignment="1">
      <alignment horizontal="center" vertical="center" wrapText="1"/>
    </xf>
    <xf numFmtId="3" fontId="14" fillId="10" borderId="0" xfId="0" applyNumberFormat="1" applyFont="1" applyFill="1" applyBorder="1" applyAlignment="1">
      <alignment horizontal="center" vertical="center"/>
    </xf>
    <xf numFmtId="4" fontId="14"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70" fontId="18" fillId="28" borderId="0" xfId="350" applyNumberFormat="1" applyFont="1" applyFill="1" applyBorder="1" applyAlignment="1">
      <alignment horizontal="center" vertical="center"/>
    </xf>
    <xf numFmtId="0" fontId="25" fillId="0" borderId="0" xfId="0" applyFont="1" applyAlignment="1">
      <alignment vertical="center"/>
    </xf>
    <xf numFmtId="0" fontId="2" fillId="13" borderId="0" xfId="0" applyFont="1" applyFill="1" applyAlignment="1">
      <alignment horizontal="left" vertical="center" wrapText="1"/>
    </xf>
    <xf numFmtId="0" fontId="9" fillId="11" borderId="0" xfId="0" applyFont="1" applyFill="1" applyAlignment="1">
      <alignment horizontal="left" vertical="center" wrapText="1"/>
    </xf>
    <xf numFmtId="175" fontId="18" fillId="11" borderId="6" xfId="0" applyNumberFormat="1" applyFont="1" applyFill="1" applyBorder="1" applyAlignment="1">
      <alignment horizontal="center" vertical="center" wrapText="1"/>
    </xf>
    <xf numFmtId="175" fontId="18" fillId="11" borderId="10" xfId="0" applyNumberFormat="1"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8" fillId="11" borderId="28"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27" xfId="0"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8" fillId="11" borderId="12" xfId="0" applyFont="1" applyFill="1" applyBorder="1" applyAlignment="1">
      <alignment horizontal="center" vertical="center" wrapText="1"/>
    </xf>
    <xf numFmtId="0" fontId="15" fillId="21" borderId="3" xfId="0" applyFont="1" applyFill="1" applyBorder="1" applyAlignment="1">
      <alignment horizontal="center" vertical="center" wrapText="1"/>
    </xf>
    <xf numFmtId="0" fontId="15" fillId="21" borderId="4" xfId="0" applyFont="1" applyFill="1" applyBorder="1" applyAlignment="1">
      <alignment horizontal="center" vertical="center" wrapText="1"/>
    </xf>
    <xf numFmtId="0" fontId="15" fillId="21" borderId="5" xfId="0" applyFont="1" applyFill="1" applyBorder="1" applyAlignment="1">
      <alignment horizontal="center" vertical="center" wrapText="1"/>
    </xf>
    <xf numFmtId="0" fontId="15" fillId="6" borderId="20" xfId="0" applyFont="1" applyFill="1" applyBorder="1" applyAlignment="1">
      <alignment horizontal="center" vertical="center"/>
    </xf>
    <xf numFmtId="0" fontId="15" fillId="6" borderId="13" xfId="0" applyFont="1" applyFill="1" applyBorder="1" applyAlignment="1">
      <alignment horizontal="center" vertical="center"/>
    </xf>
    <xf numFmtId="0" fontId="15" fillId="6" borderId="26"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13"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0" xfId="0" applyFont="1" applyFill="1" applyBorder="1" applyAlignment="1">
      <alignment horizontal="center" vertical="center"/>
    </xf>
    <xf numFmtId="0" fontId="16" fillId="5" borderId="29"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30" xfId="0" applyFont="1" applyFill="1" applyBorder="1" applyAlignment="1">
      <alignment horizontal="center" vertical="center"/>
    </xf>
    <xf numFmtId="0" fontId="22" fillId="11" borderId="7" xfId="349" applyFont="1" applyFill="1" applyBorder="1" applyAlignment="1">
      <alignment horizontal="center" vertical="center" wrapText="1"/>
    </xf>
    <xf numFmtId="0" fontId="22" fillId="11" borderId="8" xfId="349" applyFont="1" applyFill="1" applyBorder="1" applyAlignment="1">
      <alignment horizontal="center" vertical="center" wrapText="1"/>
    </xf>
    <xf numFmtId="0" fontId="22" fillId="11" borderId="9" xfId="349" applyFont="1" applyFill="1" applyBorder="1" applyAlignment="1">
      <alignment horizontal="center" vertical="center" wrapText="1"/>
    </xf>
    <xf numFmtId="0" fontId="15" fillId="9" borderId="2" xfId="0" applyFont="1" applyFill="1" applyBorder="1" applyAlignment="1">
      <alignment horizontal="center" vertical="center"/>
    </xf>
    <xf numFmtId="0" fontId="16" fillId="3" borderId="2" xfId="0" applyFont="1" applyFill="1" applyBorder="1" applyAlignment="1">
      <alignment horizontal="center" vertical="center"/>
    </xf>
    <xf numFmtId="0" fontId="17" fillId="10" borderId="2" xfId="0" applyFont="1" applyFill="1" applyBorder="1" applyAlignment="1">
      <alignment horizontal="center" vertical="center"/>
    </xf>
    <xf numFmtId="0" fontId="15" fillId="25" borderId="4" xfId="0" applyFont="1" applyFill="1" applyBorder="1" applyAlignment="1">
      <alignment horizontal="center" vertical="center" wrapText="1"/>
    </xf>
    <xf numFmtId="0" fontId="15" fillId="25" borderId="5" xfId="0" applyFont="1" applyFill="1" applyBorder="1" applyAlignment="1">
      <alignment horizontal="center" vertical="center" wrapText="1"/>
    </xf>
    <xf numFmtId="0" fontId="15" fillId="20" borderId="3" xfId="0" applyFont="1" applyFill="1" applyBorder="1" applyAlignment="1">
      <alignment horizontal="center" vertical="center"/>
    </xf>
    <xf numFmtId="0" fontId="15" fillId="20" borderId="4" xfId="0" applyFont="1" applyFill="1" applyBorder="1" applyAlignment="1">
      <alignment horizontal="center" vertical="center"/>
    </xf>
    <xf numFmtId="0" fontId="15" fillId="20" borderId="5" xfId="0" applyFont="1" applyFill="1" applyBorder="1" applyAlignment="1">
      <alignment horizontal="center" vertical="center"/>
    </xf>
    <xf numFmtId="0" fontId="15" fillId="23" borderId="3" xfId="0" applyFont="1" applyFill="1" applyBorder="1" applyAlignment="1">
      <alignment horizontal="center" vertical="center"/>
    </xf>
    <xf numFmtId="0" fontId="15" fillId="23" borderId="4" xfId="0" applyFont="1" applyFill="1" applyBorder="1" applyAlignment="1">
      <alignment horizontal="center" vertical="center"/>
    </xf>
    <xf numFmtId="0" fontId="15" fillId="23" borderId="5" xfId="0" applyFont="1" applyFill="1" applyBorder="1" applyAlignment="1">
      <alignment horizontal="center" vertical="center"/>
    </xf>
    <xf numFmtId="0" fontId="15" fillId="22" borderId="3" xfId="0" applyFont="1" applyFill="1" applyBorder="1" applyAlignment="1">
      <alignment horizontal="center" vertical="top" wrapText="1"/>
    </xf>
    <xf numFmtId="0" fontId="15" fillId="22" borderId="4" xfId="0" applyFont="1" applyFill="1" applyBorder="1" applyAlignment="1">
      <alignment horizontal="center" vertical="top" wrapText="1"/>
    </xf>
    <xf numFmtId="0" fontId="15" fillId="22" borderId="5" xfId="0" applyFont="1" applyFill="1" applyBorder="1" applyAlignment="1">
      <alignment horizontal="center" vertical="top" wrapText="1"/>
    </xf>
    <xf numFmtId="0" fontId="15" fillId="24" borderId="4" xfId="0" applyFont="1" applyFill="1" applyBorder="1" applyAlignment="1">
      <alignment horizontal="center" vertical="center"/>
    </xf>
    <xf numFmtId="0" fontId="15" fillId="24" borderId="5" xfId="0" applyFont="1" applyFill="1" applyBorder="1" applyAlignment="1">
      <alignment horizontal="center" vertical="center"/>
    </xf>
    <xf numFmtId="0" fontId="18" fillId="11" borderId="13"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11" borderId="26" xfId="0" applyFont="1" applyFill="1" applyBorder="1" applyAlignment="1">
      <alignment horizontal="center" vertical="center" wrapText="1"/>
    </xf>
    <xf numFmtId="0" fontId="18" fillId="11" borderId="21" xfId="0" applyFont="1" applyFill="1" applyBorder="1" applyAlignment="1">
      <alignment horizontal="center" vertical="center" wrapText="1"/>
    </xf>
    <xf numFmtId="0" fontId="18" fillId="11" borderId="35" xfId="0" applyFont="1" applyFill="1" applyBorder="1" applyAlignment="1">
      <alignment horizontal="center" vertical="center" wrapText="1"/>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34" xfId="0" applyFont="1" applyFill="1" applyBorder="1" applyAlignment="1">
      <alignment horizontal="center" vertical="center"/>
    </xf>
    <xf numFmtId="0" fontId="16" fillId="5" borderId="2" xfId="0" applyFont="1" applyFill="1" applyBorder="1" applyAlignment="1">
      <alignment horizontal="center" vertical="center"/>
    </xf>
    <xf numFmtId="0" fontId="15" fillId="19" borderId="3" xfId="0" applyFont="1" applyFill="1" applyBorder="1" applyAlignment="1">
      <alignment horizontal="center" vertical="center"/>
    </xf>
    <xf numFmtId="0" fontId="15" fillId="19" borderId="4" xfId="0" applyFont="1" applyFill="1" applyBorder="1" applyAlignment="1">
      <alignment horizontal="center" vertical="center"/>
    </xf>
    <xf numFmtId="0" fontId="15" fillId="8" borderId="18" xfId="0" applyFont="1" applyFill="1" applyBorder="1" applyAlignment="1">
      <alignment horizontal="center" vertical="center"/>
    </xf>
    <xf numFmtId="0" fontId="15" fillId="8" borderId="0" xfId="0" applyFont="1" applyFill="1" applyBorder="1" applyAlignment="1">
      <alignment horizontal="center" vertical="center"/>
    </xf>
    <xf numFmtId="0" fontId="15" fillId="17" borderId="20" xfId="0" applyFont="1" applyFill="1" applyBorder="1" applyAlignment="1">
      <alignment horizontal="center" vertical="center"/>
    </xf>
    <xf numFmtId="0" fontId="15" fillId="17" borderId="13" xfId="0" applyFont="1" applyFill="1" applyBorder="1" applyAlignment="1">
      <alignment horizontal="center" vertical="center"/>
    </xf>
    <xf numFmtId="0" fontId="18" fillId="11" borderId="36" xfId="0" applyFont="1" applyFill="1" applyBorder="1" applyAlignment="1">
      <alignment horizontal="center" vertical="center" wrapText="1"/>
    </xf>
    <xf numFmtId="0" fontId="18" fillId="11" borderId="37" xfId="0" applyFont="1" applyFill="1" applyBorder="1" applyAlignment="1">
      <alignment horizontal="center" vertical="center" wrapText="1"/>
    </xf>
    <xf numFmtId="0" fontId="15" fillId="17" borderId="18" xfId="0" applyFont="1" applyFill="1" applyBorder="1" applyAlignment="1">
      <alignment horizontal="center" vertical="center"/>
    </xf>
    <xf numFmtId="0" fontId="15" fillId="17" borderId="0" xfId="0" applyFont="1" applyFill="1" applyBorder="1" applyAlignment="1">
      <alignment horizontal="center" vertical="center"/>
    </xf>
    <xf numFmtId="0" fontId="30" fillId="12" borderId="0" xfId="353" applyFont="1" applyFill="1" applyBorder="1" applyAlignment="1">
      <alignment horizontal="center" vertical="center"/>
    </xf>
    <xf numFmtId="1" fontId="18" fillId="18" borderId="25" xfId="349" applyNumberFormat="1" applyFont="1" applyFill="1" applyBorder="1" applyAlignment="1">
      <alignment horizontal="center" vertical="center"/>
    </xf>
    <xf numFmtId="1" fontId="18" fillId="18" borderId="0" xfId="349" applyNumberFormat="1" applyFont="1" applyFill="1" applyBorder="1" applyAlignment="1">
      <alignment horizontal="center" vertical="center"/>
    </xf>
    <xf numFmtId="0" fontId="35" fillId="10" borderId="0" xfId="0" applyFont="1" applyFill="1" applyAlignment="1">
      <alignment horizontal="center" wrapText="1"/>
    </xf>
    <xf numFmtId="0" fontId="22" fillId="11" borderId="15" xfId="349" applyFont="1" applyFill="1" applyBorder="1" applyAlignment="1">
      <alignment horizontal="center" vertical="center" wrapText="1"/>
    </xf>
    <xf numFmtId="0" fontId="22" fillId="11" borderId="0" xfId="349" applyFont="1" applyFill="1" applyBorder="1" applyAlignment="1">
      <alignment horizontal="center" vertical="center" wrapText="1"/>
    </xf>
    <xf numFmtId="0" fontId="22" fillId="11" borderId="16" xfId="349" applyFont="1" applyFill="1" applyBorder="1" applyAlignment="1">
      <alignment horizontal="center" vertical="center" wrapText="1"/>
    </xf>
    <xf numFmtId="0" fontId="22" fillId="11" borderId="17" xfId="349" applyFont="1" applyFill="1" applyBorder="1" applyAlignment="1">
      <alignment horizontal="center" vertical="center" wrapText="1"/>
    </xf>
  </cellXfs>
  <cellStyles count="38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51" builtinId="8" hidden="1"/>
    <cellStyle name="Hipervínculo" xfId="358" builtinId="8" hidden="1"/>
    <cellStyle name="Hipervínculo" xfId="360" builtinId="8" hidden="1"/>
    <cellStyle name="Hipervínculo" xfId="362"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9" builtinId="8" hidden="1"/>
    <cellStyle name="Hipervínculo" xfId="38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2" builtinId="9" hidden="1"/>
    <cellStyle name="Hipervínculo visitado" xfId="359" builtinId="9" hidden="1"/>
    <cellStyle name="Hipervínculo visitado" xfId="361" builtinId="9" hidden="1"/>
    <cellStyle name="Hipervínculo visitado" xfId="363"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80" builtinId="9" hidden="1"/>
    <cellStyle name="Hipervínculo visitado" xfId="383" builtinId="9" hidden="1"/>
    <cellStyle name="Millares" xfId="357" builtinId="3"/>
    <cellStyle name="Normal" xfId="0" builtinId="0"/>
    <cellStyle name="Normal 2" xfId="353"/>
    <cellStyle name="Normal 2 2" xfId="378"/>
    <cellStyle name="Normal 3" xfId="356"/>
    <cellStyle name="Normal 4" xfId="349"/>
    <cellStyle name="Normal 5" xfId="354"/>
    <cellStyle name="Normal 6" xfId="364"/>
    <cellStyle name="Normal 7" xfId="376"/>
    <cellStyle name="Normal 8" xfId="381"/>
    <cellStyle name="Porcentaje" xfId="350" builtinId="5"/>
    <cellStyle name="Porcentaje 2" xfId="355"/>
    <cellStyle name="Porcentaje 3" xfId="365"/>
    <cellStyle name="Porcentaje 4" xfId="377"/>
  </cellStyles>
  <dxfs count="0"/>
  <tableStyles count="0" defaultTableStyle="TableStyleMedium9" defaultPivotStyle="PivotStyleMedium4"/>
  <colors>
    <mruColors>
      <color rgb="FF90C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2702851645324E-2"/>
          <c:y val="0"/>
          <c:w val="0.93172583854064495"/>
          <c:h val="0.86719046809796196"/>
        </c:manualLayout>
      </c:layout>
      <c:barChart>
        <c:barDir val="col"/>
        <c:grouping val="clustered"/>
        <c:varyColors val="0"/>
        <c:dLbls>
          <c:showLegendKey val="0"/>
          <c:showVal val="0"/>
          <c:showCatName val="0"/>
          <c:showSerName val="0"/>
          <c:showPercent val="0"/>
          <c:showBubbleSize val="0"/>
        </c:dLbls>
        <c:gapWidth val="80"/>
        <c:overlap val="25"/>
        <c:axId val="408507080"/>
        <c:axId val="408500416"/>
      </c:barChart>
      <c:catAx>
        <c:axId val="408507080"/>
        <c:scaling>
          <c:orientation val="maxMin"/>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MX"/>
          </a:p>
        </c:txPr>
        <c:crossAx val="408500416"/>
        <c:crosses val="autoZero"/>
        <c:auto val="1"/>
        <c:lblAlgn val="ctr"/>
        <c:lblOffset val="100"/>
        <c:noMultiLvlLbl val="0"/>
      </c:catAx>
      <c:valAx>
        <c:axId val="408500416"/>
        <c:scaling>
          <c:orientation val="minMax"/>
        </c:scaling>
        <c:delete val="1"/>
        <c:axPos val="r"/>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crossAx val="40850708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7</xdr:row>
          <xdr:rowOff>104775</xdr:rowOff>
        </xdr:from>
        <xdr:to>
          <xdr:col>3</xdr:col>
          <xdr:colOff>3324225</xdr:colOff>
          <xdr:row>7</xdr:row>
          <xdr:rowOff>1476375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11906</xdr:colOff>
      <xdr:row>13</xdr:row>
      <xdr:rowOff>71438</xdr:rowOff>
    </xdr:from>
    <xdr:to>
      <xdr:col>14</xdr:col>
      <xdr:colOff>192881</xdr:colOff>
      <xdr:row>26</xdr:row>
      <xdr:rowOff>119063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tabSelected="1" topLeftCell="A7" zoomScale="59" zoomScaleNormal="59" zoomScalePageLayoutView="59" workbookViewId="0">
      <selection activeCell="C12" sqref="C12"/>
    </sheetView>
  </sheetViews>
  <sheetFormatPr baseColWidth="10" defaultRowHeight="15.75" x14ac:dyDescent="0.25"/>
  <cols>
    <col min="1" max="1" width="19.625" style="18" customWidth="1"/>
    <col min="2" max="2" width="1.125" style="18" customWidth="1"/>
    <col min="3" max="3" width="55.375" style="18" customWidth="1"/>
    <col min="4" max="4" width="50.125" style="18" customWidth="1"/>
  </cols>
  <sheetData>
    <row r="1" spans="1:4" ht="21" x14ac:dyDescent="0.25">
      <c r="A1" s="180" t="s">
        <v>218</v>
      </c>
      <c r="B1" s="180"/>
      <c r="C1" s="180"/>
      <c r="D1" s="180"/>
    </row>
    <row r="2" spans="1:4" x14ac:dyDescent="0.25">
      <c r="A2" s="16" t="s">
        <v>57</v>
      </c>
      <c r="B2" s="17"/>
      <c r="C2" s="17" t="s">
        <v>58</v>
      </c>
      <c r="D2" s="17" t="s">
        <v>59</v>
      </c>
    </row>
    <row r="4" spans="1:4" ht="42" customHeight="1" x14ac:dyDescent="0.25">
      <c r="A4" s="77" t="s">
        <v>213</v>
      </c>
      <c r="B4" s="19"/>
      <c r="C4" s="182" t="s">
        <v>219</v>
      </c>
      <c r="D4" s="182"/>
    </row>
    <row r="5" spans="1:4" ht="7.5" customHeight="1" x14ac:dyDescent="0.25"/>
    <row r="6" spans="1:4" ht="34.5" customHeight="1" x14ac:dyDescent="0.25">
      <c r="A6" s="78" t="s">
        <v>214</v>
      </c>
      <c r="B6" s="20"/>
      <c r="C6" s="181" t="s">
        <v>370</v>
      </c>
      <c r="D6" s="181"/>
    </row>
    <row r="7" spans="1:4" ht="7.5" customHeight="1" x14ac:dyDescent="0.25"/>
    <row r="8" spans="1:4" ht="127.5" customHeight="1" x14ac:dyDescent="0.25">
      <c r="A8" s="77" t="s">
        <v>215</v>
      </c>
      <c r="B8" s="19"/>
      <c r="C8" s="166" t="s">
        <v>366</v>
      </c>
      <c r="D8" s="19"/>
    </row>
    <row r="9" spans="1:4" ht="7.5" customHeight="1" x14ac:dyDescent="0.25"/>
    <row r="10" spans="1:4" ht="31.5" x14ac:dyDescent="0.25">
      <c r="A10" s="78" t="s">
        <v>216</v>
      </c>
      <c r="B10" s="20"/>
      <c r="C10" s="21" t="s">
        <v>220</v>
      </c>
      <c r="D10" s="20" t="s">
        <v>61</v>
      </c>
    </row>
    <row r="11" spans="1:4" ht="7.5" customHeight="1" x14ac:dyDescent="0.25"/>
    <row r="12" spans="1:4" ht="90" x14ac:dyDescent="0.25">
      <c r="A12" s="19" t="s">
        <v>60</v>
      </c>
      <c r="B12" s="19"/>
      <c r="C12" s="121" t="s">
        <v>270</v>
      </c>
      <c r="D12" s="77" t="s">
        <v>182</v>
      </c>
    </row>
    <row r="13" spans="1:4" ht="7.5" customHeight="1" x14ac:dyDescent="0.25"/>
    <row r="14" spans="1:4" ht="30" x14ac:dyDescent="0.25">
      <c r="A14" s="78" t="s">
        <v>160</v>
      </c>
      <c r="B14" s="20"/>
      <c r="C14" s="122" t="s">
        <v>269</v>
      </c>
      <c r="D14" s="20"/>
    </row>
    <row r="15" spans="1:4" ht="7.5" customHeight="1" x14ac:dyDescent="0.25"/>
    <row r="16" spans="1:4" x14ac:dyDescent="0.25">
      <c r="A16" s="77" t="s">
        <v>217</v>
      </c>
      <c r="B16" s="19"/>
      <c r="C16" s="77" t="s">
        <v>183</v>
      </c>
      <c r="D16" s="19"/>
    </row>
  </sheetData>
  <mergeCells count="3">
    <mergeCell ref="A1:D1"/>
    <mergeCell ref="C6:D6"/>
    <mergeCell ref="C4:D4"/>
  </mergeCells>
  <pageMargins left="0.7" right="0.7" top="0.75" bottom="0.75" header="0.3" footer="0.3"/>
  <drawing r:id="rId1"/>
  <legacyDrawing r:id="rId2"/>
  <oleObjects>
    <mc:AlternateContent xmlns:mc="http://schemas.openxmlformats.org/markup-compatibility/2006">
      <mc:Choice Requires="x14">
        <oleObject progId="Equation.3" shapeId="13313" r:id="rId3">
          <objectPr defaultSize="0" autoPict="0" r:id="rId4">
            <anchor moveWithCells="1">
              <from>
                <xdr:col>3</xdr:col>
                <xdr:colOff>238125</xdr:colOff>
                <xdr:row>7</xdr:row>
                <xdr:rowOff>104775</xdr:rowOff>
              </from>
              <to>
                <xdr:col>3</xdr:col>
                <xdr:colOff>3324225</xdr:colOff>
                <xdr:row>7</xdr:row>
                <xdr:rowOff>1476375</xdr:rowOff>
              </to>
            </anchor>
          </objectPr>
        </oleObject>
      </mc:Choice>
      <mc:Fallback>
        <oleObject progId="Equation.3" shapeId="13313" r:id="rId3"/>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91"/>
  <sheetViews>
    <sheetView topLeftCell="B1" zoomScale="125" zoomScaleNormal="125" zoomScalePageLayoutView="125" workbookViewId="0">
      <pane xSplit="3" ySplit="8" topLeftCell="DA9" activePane="bottomRight" state="frozen"/>
      <selection activeCell="B1" sqref="B1"/>
      <selection pane="topRight" activeCell="E1" sqref="E1"/>
      <selection pane="bottomLeft" activeCell="B9" sqref="B9"/>
      <selection pane="bottomRight" activeCell="DF10" sqref="DF10"/>
    </sheetView>
  </sheetViews>
  <sheetFormatPr baseColWidth="10" defaultRowHeight="15.75" x14ac:dyDescent="0.25"/>
  <cols>
    <col min="1" max="1" width="0" hidden="1" customWidth="1"/>
    <col min="2" max="2" width="10.875" style="22"/>
    <col min="3" max="3" width="15.125" style="22" customWidth="1"/>
    <col min="4" max="4" width="13.375" style="22" customWidth="1"/>
    <col min="5" max="51" width="24.375" style="22" customWidth="1"/>
    <col min="52" max="62" width="24.375" customWidth="1"/>
    <col min="63" max="64" width="24.375" style="93" customWidth="1"/>
    <col min="65" max="72" width="24.375" customWidth="1"/>
    <col min="73" max="78" width="24.375" style="22" customWidth="1"/>
    <col min="79" max="103" width="24.375" customWidth="1"/>
    <col min="104" max="105" width="23.5" style="11" customWidth="1"/>
    <col min="116" max="116" width="15.875" customWidth="1"/>
    <col min="120" max="120" width="12.625" customWidth="1"/>
    <col min="121" max="121" width="13.625" customWidth="1"/>
    <col min="126" max="126" width="17.125" customWidth="1"/>
    <col min="128" max="128" width="11.125" bestFit="1" customWidth="1"/>
  </cols>
  <sheetData>
    <row r="1" spans="2:138" x14ac:dyDescent="0.25">
      <c r="B1" s="210" t="s">
        <v>19</v>
      </c>
      <c r="C1" s="210" t="s">
        <v>20</v>
      </c>
      <c r="D1" s="2" t="s">
        <v>2</v>
      </c>
      <c r="E1" s="3" t="s">
        <v>6</v>
      </c>
      <c r="F1" s="3" t="s">
        <v>6</v>
      </c>
      <c r="G1" s="3" t="s">
        <v>6</v>
      </c>
      <c r="H1" s="3" t="s">
        <v>6</v>
      </c>
      <c r="I1" s="3" t="s">
        <v>6</v>
      </c>
      <c r="J1" s="3" t="s">
        <v>6</v>
      </c>
      <c r="K1" s="187" t="s">
        <v>6</v>
      </c>
      <c r="L1" s="188"/>
      <c r="M1" s="187" t="s">
        <v>4</v>
      </c>
      <c r="N1" s="188"/>
      <c r="O1" s="187" t="s">
        <v>6</v>
      </c>
      <c r="P1" s="188"/>
      <c r="Q1" s="187" t="s">
        <v>4</v>
      </c>
      <c r="R1" s="188"/>
      <c r="S1" s="3" t="s">
        <v>4</v>
      </c>
      <c r="T1" s="3" t="s">
        <v>4</v>
      </c>
      <c r="U1" s="3" t="s">
        <v>4</v>
      </c>
      <c r="V1" s="187" t="s">
        <v>6</v>
      </c>
      <c r="W1" s="188"/>
      <c r="X1" s="3" t="s">
        <v>6</v>
      </c>
      <c r="Y1" s="3" t="s">
        <v>4</v>
      </c>
      <c r="Z1" s="3" t="s">
        <v>6</v>
      </c>
      <c r="AA1" s="3" t="s">
        <v>6</v>
      </c>
      <c r="AB1" s="3" t="s">
        <v>6</v>
      </c>
      <c r="AC1" s="3" t="s">
        <v>4</v>
      </c>
      <c r="AD1" s="3" t="s">
        <v>4</v>
      </c>
      <c r="AE1" s="187" t="s">
        <v>4</v>
      </c>
      <c r="AF1" s="188"/>
      <c r="AG1" s="187" t="s">
        <v>4</v>
      </c>
      <c r="AH1" s="188"/>
      <c r="AI1" s="173" t="s">
        <v>4</v>
      </c>
      <c r="AJ1" s="3" t="s">
        <v>4</v>
      </c>
      <c r="AK1" s="187" t="s">
        <v>6</v>
      </c>
      <c r="AL1" s="188"/>
      <c r="AM1" s="187" t="s">
        <v>6</v>
      </c>
      <c r="AN1" s="188"/>
      <c r="AO1" s="187" t="s">
        <v>6</v>
      </c>
      <c r="AP1" s="188"/>
      <c r="AQ1" s="3" t="s">
        <v>6</v>
      </c>
      <c r="AR1" s="3" t="s">
        <v>4</v>
      </c>
      <c r="AS1" s="3" t="s">
        <v>4</v>
      </c>
      <c r="AT1" s="3" t="s">
        <v>4</v>
      </c>
      <c r="AU1" s="3" t="s">
        <v>4</v>
      </c>
      <c r="AV1" s="3" t="s">
        <v>4</v>
      </c>
      <c r="AW1" s="3" t="s">
        <v>4</v>
      </c>
      <c r="AX1" s="3" t="s">
        <v>4</v>
      </c>
      <c r="AY1" s="3" t="s">
        <v>0</v>
      </c>
      <c r="AZ1" s="3" t="s">
        <v>0</v>
      </c>
      <c r="BA1" s="187" t="s">
        <v>4</v>
      </c>
      <c r="BB1" s="188"/>
      <c r="BC1" s="187" t="s">
        <v>4</v>
      </c>
      <c r="BD1" s="188"/>
      <c r="BE1" s="187" t="s">
        <v>4</v>
      </c>
      <c r="BF1" s="188"/>
      <c r="BG1" s="187" t="s">
        <v>4</v>
      </c>
      <c r="BH1" s="188"/>
      <c r="BI1" s="187" t="s">
        <v>4</v>
      </c>
      <c r="BJ1" s="188"/>
      <c r="BK1" s="187" t="s">
        <v>4</v>
      </c>
      <c r="BL1" s="188"/>
      <c r="BM1" s="187" t="s">
        <v>4</v>
      </c>
      <c r="BN1" s="188"/>
      <c r="BO1" s="187" t="s">
        <v>4</v>
      </c>
      <c r="BP1" s="188"/>
      <c r="BQ1" s="187" t="s">
        <v>4</v>
      </c>
      <c r="BR1" s="188"/>
      <c r="BS1" s="187" t="s">
        <v>4</v>
      </c>
      <c r="BT1" s="188"/>
      <c r="BU1" s="187" t="s">
        <v>4</v>
      </c>
      <c r="BV1" s="188"/>
      <c r="BW1" s="187" t="s">
        <v>4</v>
      </c>
      <c r="BX1" s="188"/>
      <c r="BY1" s="187" t="s">
        <v>4</v>
      </c>
      <c r="BZ1" s="188"/>
      <c r="CA1" s="187" t="s">
        <v>4</v>
      </c>
      <c r="CB1" s="188"/>
      <c r="CC1" s="187" t="s">
        <v>4</v>
      </c>
      <c r="CD1" s="188"/>
      <c r="CE1" s="187" t="s">
        <v>4</v>
      </c>
      <c r="CF1" s="188"/>
      <c r="CG1" s="187" t="s">
        <v>4</v>
      </c>
      <c r="CH1" s="188"/>
      <c r="CI1" s="3" t="s">
        <v>4</v>
      </c>
      <c r="CJ1" s="187" t="s">
        <v>4</v>
      </c>
      <c r="CK1" s="188"/>
      <c r="CL1" s="3" t="s">
        <v>4</v>
      </c>
      <c r="CM1" s="187" t="s">
        <v>6</v>
      </c>
      <c r="CN1" s="188"/>
      <c r="CO1" s="187" t="s">
        <v>6</v>
      </c>
      <c r="CP1" s="188"/>
      <c r="CQ1" s="187" t="s">
        <v>6</v>
      </c>
      <c r="CR1" s="188"/>
      <c r="CS1" s="3" t="s">
        <v>4</v>
      </c>
      <c r="CT1" s="187" t="s">
        <v>4</v>
      </c>
      <c r="CU1" s="188"/>
      <c r="CV1" s="3" t="s">
        <v>0</v>
      </c>
      <c r="CW1" s="3" t="s">
        <v>4</v>
      </c>
      <c r="CX1" s="3" t="s">
        <v>0</v>
      </c>
      <c r="CY1" s="3" t="s">
        <v>0</v>
      </c>
      <c r="CZ1" s="3" t="s">
        <v>0</v>
      </c>
      <c r="DA1" s="13"/>
      <c r="DB1" s="13"/>
    </row>
    <row r="2" spans="2:138" x14ac:dyDescent="0.25">
      <c r="B2" s="211"/>
      <c r="C2" s="211"/>
      <c r="D2" s="2" t="s">
        <v>21</v>
      </c>
      <c r="E2" s="3">
        <f>IND!E2</f>
        <v>1</v>
      </c>
      <c r="F2" s="3">
        <f>IND!F2</f>
        <v>1</v>
      </c>
      <c r="G2" s="3">
        <f>IND!G2</f>
        <v>1</v>
      </c>
      <c r="H2" s="3">
        <f>IND!H2</f>
        <v>1</v>
      </c>
      <c r="I2" s="3">
        <f>IND!I2</f>
        <v>1</v>
      </c>
      <c r="J2" s="3">
        <f>IND!J2</f>
        <v>1</v>
      </c>
      <c r="K2" s="195">
        <f>IND!K2</f>
        <v>0.1</v>
      </c>
      <c r="L2" s="196"/>
      <c r="M2" s="195">
        <f>IND!L2</f>
        <v>0.5</v>
      </c>
      <c r="N2" s="196"/>
      <c r="O2" s="195">
        <f>IND!M2</f>
        <v>0.5</v>
      </c>
      <c r="P2" s="196"/>
      <c r="Q2" s="195">
        <f>IND!N2</f>
        <v>0.5</v>
      </c>
      <c r="R2" s="196"/>
      <c r="S2" s="49">
        <f>IND!O2</f>
        <v>1</v>
      </c>
      <c r="T2" s="49">
        <f>IND!P2</f>
        <v>1</v>
      </c>
      <c r="U2" s="143">
        <f>IND!Q2</f>
        <v>1</v>
      </c>
      <c r="V2" s="195">
        <f>IND!R2</f>
        <v>0.5</v>
      </c>
      <c r="W2" s="196"/>
      <c r="X2" s="3">
        <f>IND!S2</f>
        <v>1</v>
      </c>
      <c r="Y2" s="3">
        <f>IND!T2</f>
        <v>0.5</v>
      </c>
      <c r="Z2" s="3">
        <v>1</v>
      </c>
      <c r="AA2" s="3">
        <f>IND!V2</f>
        <v>0.5</v>
      </c>
      <c r="AB2" s="3">
        <f>IND!W2</f>
        <v>0.5</v>
      </c>
      <c r="AC2" s="3">
        <f>IND!X2</f>
        <v>0.5</v>
      </c>
      <c r="AD2" s="3">
        <f>IND!Y2</f>
        <v>0.1</v>
      </c>
      <c r="AE2" s="195">
        <f>IND!Z2</f>
        <v>0.1</v>
      </c>
      <c r="AF2" s="196"/>
      <c r="AG2" s="195">
        <f>IND!AA2</f>
        <v>1</v>
      </c>
      <c r="AH2" s="196"/>
      <c r="AI2" s="175">
        <f>IND!AB2</f>
        <v>0.5</v>
      </c>
      <c r="AJ2" s="3">
        <f>IND!AC2</f>
        <v>0.5</v>
      </c>
      <c r="AK2" s="195">
        <f>IND!AD2</f>
        <v>0.5</v>
      </c>
      <c r="AL2" s="196"/>
      <c r="AM2" s="195">
        <f>IND!AE2</f>
        <v>0.5</v>
      </c>
      <c r="AN2" s="196"/>
      <c r="AO2" s="195">
        <f>IND!AF2</f>
        <v>0.5</v>
      </c>
      <c r="AP2" s="196"/>
      <c r="AQ2" s="3">
        <f>IND!AG2</f>
        <v>0.5</v>
      </c>
      <c r="AR2" s="3">
        <f>IND!AH2</f>
        <v>0.1</v>
      </c>
      <c r="AS2" s="3">
        <f>IND!AI2</f>
        <v>0.5</v>
      </c>
      <c r="AT2" s="3">
        <f>IND!AJ2</f>
        <v>0.5</v>
      </c>
      <c r="AU2" s="3">
        <f>IND!AK2</f>
        <v>1</v>
      </c>
      <c r="AV2" s="3">
        <f>IND!AL2</f>
        <v>1</v>
      </c>
      <c r="AW2" s="3">
        <f>IND!AM2</f>
        <v>0.5</v>
      </c>
      <c r="AX2" s="3">
        <f>IND!AN2</f>
        <v>0.5</v>
      </c>
      <c r="AY2" s="3">
        <f>IND!AO2</f>
        <v>0</v>
      </c>
      <c r="AZ2" s="3">
        <f>IND!AP2</f>
        <v>0</v>
      </c>
      <c r="BA2" s="187">
        <f>IND!AQ2</f>
        <v>1</v>
      </c>
      <c r="BB2" s="188"/>
      <c r="BC2" s="187">
        <f>IND!AR2</f>
        <v>1</v>
      </c>
      <c r="BD2" s="188"/>
      <c r="BE2" s="187">
        <f>IND!AS2</f>
        <v>0.25</v>
      </c>
      <c r="BF2" s="188"/>
      <c r="BG2" s="187">
        <f>IND!AT2</f>
        <v>0.25</v>
      </c>
      <c r="BH2" s="188"/>
      <c r="BI2" s="187">
        <f>IND!AU2</f>
        <v>0.25</v>
      </c>
      <c r="BJ2" s="188"/>
      <c r="BK2" s="183">
        <f>IND!AV2</f>
        <v>0.25</v>
      </c>
      <c r="BL2" s="184"/>
      <c r="BM2" s="187">
        <f>IND!AW2</f>
        <v>0.33333333333333331</v>
      </c>
      <c r="BN2" s="188"/>
      <c r="BO2" s="187">
        <f>IND!AX2</f>
        <v>0.33333333333333331</v>
      </c>
      <c r="BP2" s="188"/>
      <c r="BQ2" s="187">
        <f>IND!AY2</f>
        <v>0.33333333333333331</v>
      </c>
      <c r="BR2" s="188"/>
      <c r="BS2" s="187">
        <f>IND!AZ2</f>
        <v>0.25</v>
      </c>
      <c r="BT2" s="188"/>
      <c r="BU2" s="187">
        <f>IND!BA2</f>
        <v>0.25</v>
      </c>
      <c r="BV2" s="188"/>
      <c r="BW2" s="187">
        <f>IND!BB2</f>
        <v>0.25</v>
      </c>
      <c r="BX2" s="188"/>
      <c r="BY2" s="187">
        <f>IND!BC2</f>
        <v>0.25</v>
      </c>
      <c r="BZ2" s="188"/>
      <c r="CA2" s="187">
        <f>IND!BD2</f>
        <v>1</v>
      </c>
      <c r="CB2" s="188"/>
      <c r="CC2" s="187">
        <f>IND!BE2</f>
        <v>1</v>
      </c>
      <c r="CD2" s="188"/>
      <c r="CE2" s="187">
        <f>IND!BF2</f>
        <v>1</v>
      </c>
      <c r="CF2" s="188"/>
      <c r="CG2" s="187">
        <f>IND!BG2</f>
        <v>1</v>
      </c>
      <c r="CH2" s="188"/>
      <c r="CI2" s="3">
        <f>IND!BH2</f>
        <v>0</v>
      </c>
      <c r="CJ2" s="187">
        <f>IND!BI2</f>
        <v>1</v>
      </c>
      <c r="CK2" s="188"/>
      <c r="CL2" s="3">
        <f>IND!BJ2</f>
        <v>0</v>
      </c>
      <c r="CM2" s="187">
        <f>IND!BK2</f>
        <v>1</v>
      </c>
      <c r="CN2" s="188"/>
      <c r="CO2" s="187">
        <f>IND!BL2</f>
        <v>0.5</v>
      </c>
      <c r="CP2" s="188"/>
      <c r="CQ2" s="187">
        <f>IND!BM2</f>
        <v>0.5</v>
      </c>
      <c r="CR2" s="188"/>
      <c r="CS2" s="3">
        <f>IND!BN2</f>
        <v>0.5</v>
      </c>
      <c r="CT2" s="195">
        <f>IND!BO2</f>
        <v>0.5</v>
      </c>
      <c r="CU2" s="196"/>
      <c r="CV2" s="3">
        <f>IND!BP2</f>
        <v>0</v>
      </c>
      <c r="CW2" s="3">
        <f>IND!BQ2</f>
        <v>0</v>
      </c>
      <c r="CX2" s="3">
        <f>IND!BR2</f>
        <v>0</v>
      </c>
      <c r="CY2" s="3">
        <f>IND!BS2</f>
        <v>0</v>
      </c>
      <c r="CZ2" s="3">
        <f>IND!BT2</f>
        <v>0</v>
      </c>
      <c r="DA2" s="13"/>
      <c r="DB2" s="13"/>
    </row>
    <row r="3" spans="2:138" s="25" customFormat="1" x14ac:dyDescent="0.25">
      <c r="B3" s="211"/>
      <c r="C3" s="211"/>
      <c r="D3" s="134" t="s">
        <v>85</v>
      </c>
      <c r="E3" s="213" t="s">
        <v>87</v>
      </c>
      <c r="F3" s="213"/>
      <c r="G3" s="213"/>
      <c r="H3" s="213"/>
      <c r="I3" s="213"/>
      <c r="J3" s="213"/>
      <c r="K3" s="214" t="s">
        <v>89</v>
      </c>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07" t="s">
        <v>88</v>
      </c>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9"/>
      <c r="CS3" s="205" t="s">
        <v>90</v>
      </c>
      <c r="CT3" s="206"/>
      <c r="CU3" s="206"/>
      <c r="CV3" s="206"/>
      <c r="CW3" s="206"/>
      <c r="CX3" s="206"/>
      <c r="CY3" s="206"/>
      <c r="CZ3" s="206"/>
      <c r="DA3" s="24"/>
      <c r="DB3" s="24"/>
    </row>
    <row r="4" spans="2:138" s="25" customFormat="1" ht="15.75" customHeight="1" x14ac:dyDescent="0.25">
      <c r="B4" s="211"/>
      <c r="C4" s="211"/>
      <c r="D4" s="134" t="s">
        <v>84</v>
      </c>
      <c r="E4" s="215" t="s">
        <v>86</v>
      </c>
      <c r="F4" s="215"/>
      <c r="G4" s="215"/>
      <c r="H4" s="215"/>
      <c r="I4" s="215"/>
      <c r="J4" s="215"/>
      <c r="K4" s="218" t="s">
        <v>238</v>
      </c>
      <c r="L4" s="219"/>
      <c r="M4" s="219"/>
      <c r="N4" s="219"/>
      <c r="O4" s="219"/>
      <c r="P4" s="219"/>
      <c r="Q4" s="219"/>
      <c r="R4" s="219"/>
      <c r="S4" s="220"/>
      <c r="T4" s="221" t="s">
        <v>91</v>
      </c>
      <c r="U4" s="222"/>
      <c r="V4" s="222"/>
      <c r="W4" s="222"/>
      <c r="X4" s="223"/>
      <c r="Y4" s="224" t="s">
        <v>92</v>
      </c>
      <c r="Z4" s="225"/>
      <c r="AA4" s="225"/>
      <c r="AB4" s="225"/>
      <c r="AC4" s="226"/>
      <c r="AD4" s="227" t="s">
        <v>225</v>
      </c>
      <c r="AE4" s="227"/>
      <c r="AF4" s="227"/>
      <c r="AG4" s="227"/>
      <c r="AH4" s="227"/>
      <c r="AI4" s="227"/>
      <c r="AJ4" s="227"/>
      <c r="AK4" s="227"/>
      <c r="AL4" s="227"/>
      <c r="AM4" s="227"/>
      <c r="AN4" s="227"/>
      <c r="AO4" s="227"/>
      <c r="AP4" s="227"/>
      <c r="AQ4" s="227"/>
      <c r="AR4" s="227"/>
      <c r="AS4" s="227"/>
      <c r="AT4" s="228"/>
      <c r="AU4" s="197" t="s">
        <v>94</v>
      </c>
      <c r="AV4" s="198"/>
      <c r="AW4" s="198"/>
      <c r="AX4" s="199"/>
      <c r="AY4" s="216" t="s">
        <v>95</v>
      </c>
      <c r="AZ4" s="217"/>
      <c r="BA4" s="189" t="s">
        <v>96</v>
      </c>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1"/>
      <c r="CG4" s="189" t="s">
        <v>97</v>
      </c>
      <c r="CH4" s="190"/>
      <c r="CI4" s="190"/>
      <c r="CJ4" s="190"/>
      <c r="CK4" s="190"/>
      <c r="CL4" s="191"/>
      <c r="CM4" s="200" t="s">
        <v>262</v>
      </c>
      <c r="CN4" s="201"/>
      <c r="CO4" s="201"/>
      <c r="CP4" s="201"/>
      <c r="CQ4" s="201"/>
      <c r="CR4" s="202"/>
      <c r="CS4" s="203" t="s">
        <v>98</v>
      </c>
      <c r="CT4" s="204"/>
      <c r="CU4" s="204"/>
      <c r="CV4" s="204"/>
      <c r="CW4" s="204"/>
      <c r="CX4" s="204"/>
      <c r="CY4" s="204"/>
      <c r="CZ4" s="204"/>
      <c r="DA4" s="24"/>
      <c r="DB4" s="24"/>
    </row>
    <row r="5" spans="2:138" s="11" customFormat="1" ht="45" customHeight="1" x14ac:dyDescent="0.25">
      <c r="B5" s="211"/>
      <c r="C5" s="211"/>
      <c r="D5" s="167" t="s">
        <v>25</v>
      </c>
      <c r="E5" s="26" t="s">
        <v>113</v>
      </c>
      <c r="F5" s="26" t="s">
        <v>112</v>
      </c>
      <c r="G5" s="26" t="s">
        <v>5</v>
      </c>
      <c r="H5" s="26" t="s">
        <v>196</v>
      </c>
      <c r="I5" s="26" t="s">
        <v>3</v>
      </c>
      <c r="J5" s="26" t="s">
        <v>197</v>
      </c>
      <c r="K5" s="185" t="s">
        <v>234</v>
      </c>
      <c r="L5" s="186"/>
      <c r="M5" s="185" t="s">
        <v>18</v>
      </c>
      <c r="N5" s="186"/>
      <c r="O5" s="185" t="s">
        <v>170</v>
      </c>
      <c r="P5" s="186"/>
      <c r="Q5" s="185" t="s">
        <v>377</v>
      </c>
      <c r="R5" s="186"/>
      <c r="S5" s="26" t="s">
        <v>11</v>
      </c>
      <c r="T5" s="26" t="s">
        <v>271</v>
      </c>
      <c r="U5" s="26" t="s">
        <v>171</v>
      </c>
      <c r="V5" s="185" t="s">
        <v>62</v>
      </c>
      <c r="W5" s="186"/>
      <c r="X5" s="26" t="s">
        <v>15</v>
      </c>
      <c r="Y5" s="26" t="s">
        <v>173</v>
      </c>
      <c r="Z5" s="26" t="str">
        <f>IND!BY5</f>
        <v>Índice de rezago social</v>
      </c>
      <c r="AA5" s="26" t="s">
        <v>379</v>
      </c>
      <c r="AB5" s="26" t="s">
        <v>7</v>
      </c>
      <c r="AC5" s="26" t="s">
        <v>8</v>
      </c>
      <c r="AD5" s="26" t="s">
        <v>357</v>
      </c>
      <c r="AE5" s="185" t="str">
        <f>IND!Z5</f>
        <v>Superficie de alcance en 15 minutos en la capital del estado</v>
      </c>
      <c r="AF5" s="186"/>
      <c r="AG5" s="185" t="s">
        <v>272</v>
      </c>
      <c r="AH5" s="186"/>
      <c r="AI5" s="174" t="s">
        <v>223</v>
      </c>
      <c r="AJ5" s="26" t="s">
        <v>9</v>
      </c>
      <c r="AK5" s="185" t="s">
        <v>201</v>
      </c>
      <c r="AL5" s="186"/>
      <c r="AM5" s="185" t="s">
        <v>93</v>
      </c>
      <c r="AN5" s="186"/>
      <c r="AO5" s="185" t="s">
        <v>10</v>
      </c>
      <c r="AP5" s="186"/>
      <c r="AQ5" s="26" t="s">
        <v>63</v>
      </c>
      <c r="AR5" s="26" t="s">
        <v>335</v>
      </c>
      <c r="AS5" s="26" t="s">
        <v>64</v>
      </c>
      <c r="AT5" s="26" t="s">
        <v>65</v>
      </c>
      <c r="AU5" s="26" t="s">
        <v>229</v>
      </c>
      <c r="AV5" s="26" t="s">
        <v>231</v>
      </c>
      <c r="AW5" s="26" t="s">
        <v>16</v>
      </c>
      <c r="AX5" s="26" t="s">
        <v>17</v>
      </c>
      <c r="AY5" s="26" t="s">
        <v>382</v>
      </c>
      <c r="AZ5" s="26" t="s">
        <v>384</v>
      </c>
      <c r="BA5" s="185" t="s">
        <v>385</v>
      </c>
      <c r="BB5" s="186"/>
      <c r="BC5" s="185" t="s">
        <v>386</v>
      </c>
      <c r="BD5" s="186"/>
      <c r="BE5" s="185" t="s">
        <v>239</v>
      </c>
      <c r="BF5" s="186"/>
      <c r="BG5" s="185" t="s">
        <v>240</v>
      </c>
      <c r="BH5" s="186"/>
      <c r="BI5" s="185" t="s">
        <v>241</v>
      </c>
      <c r="BJ5" s="186"/>
      <c r="BK5" s="185" t="s">
        <v>242</v>
      </c>
      <c r="BL5" s="186"/>
      <c r="BM5" s="185" t="s">
        <v>392</v>
      </c>
      <c r="BN5" s="186"/>
      <c r="BO5" s="185" t="s">
        <v>391</v>
      </c>
      <c r="BP5" s="186"/>
      <c r="BQ5" s="185" t="s">
        <v>390</v>
      </c>
      <c r="BR5" s="186"/>
      <c r="BS5" s="185" t="s">
        <v>243</v>
      </c>
      <c r="BT5" s="186"/>
      <c r="BU5" s="185" t="s">
        <v>244</v>
      </c>
      <c r="BV5" s="193"/>
      <c r="BW5" s="193" t="s">
        <v>245</v>
      </c>
      <c r="BX5" s="194"/>
      <c r="BY5" s="192" t="s">
        <v>246</v>
      </c>
      <c r="BZ5" s="186"/>
      <c r="CA5" s="192" t="s">
        <v>389</v>
      </c>
      <c r="CB5" s="186"/>
      <c r="CC5" s="192" t="s">
        <v>388</v>
      </c>
      <c r="CD5" s="186"/>
      <c r="CE5" s="192" t="str">
        <f>IND!BF5</f>
        <v>Hipertensos controlados en el primer nivel</v>
      </c>
      <c r="CF5" s="186"/>
      <c r="CG5" s="185" t="s">
        <v>247</v>
      </c>
      <c r="CH5" s="186"/>
      <c r="CI5" s="106" t="s">
        <v>179</v>
      </c>
      <c r="CJ5" s="185" t="s">
        <v>394</v>
      </c>
      <c r="CK5" s="186"/>
      <c r="CL5" s="106" t="s">
        <v>367</v>
      </c>
      <c r="CM5" s="185" t="s">
        <v>395</v>
      </c>
      <c r="CN5" s="186"/>
      <c r="CO5" s="185" t="s">
        <v>233</v>
      </c>
      <c r="CP5" s="186"/>
      <c r="CQ5" s="185" t="s">
        <v>232</v>
      </c>
      <c r="CR5" s="186"/>
      <c r="CS5" s="26" t="s">
        <v>152</v>
      </c>
      <c r="CT5" s="185" t="s">
        <v>208</v>
      </c>
      <c r="CU5" s="186"/>
      <c r="CV5" s="26" t="s">
        <v>12</v>
      </c>
      <c r="CW5" s="26" t="s">
        <v>14</v>
      </c>
      <c r="CX5" s="26" t="s">
        <v>13</v>
      </c>
      <c r="CY5" s="26" t="s">
        <v>248</v>
      </c>
      <c r="CZ5" s="26" t="s">
        <v>249</v>
      </c>
      <c r="DA5" s="14"/>
      <c r="DB5" s="14"/>
    </row>
    <row r="6" spans="2:138" s="11" customFormat="1" ht="56.25" x14ac:dyDescent="0.25">
      <c r="B6" s="211"/>
      <c r="C6" s="211"/>
      <c r="D6" s="168" t="s">
        <v>58</v>
      </c>
      <c r="E6" s="26" t="s">
        <v>351</v>
      </c>
      <c r="F6" s="26" t="s">
        <v>115</v>
      </c>
      <c r="G6" s="26" t="s">
        <v>350</v>
      </c>
      <c r="H6" s="26" t="s">
        <v>312</v>
      </c>
      <c r="I6" s="26" t="s">
        <v>283</v>
      </c>
      <c r="J6" s="26" t="s">
        <v>284</v>
      </c>
      <c r="K6" s="26" t="s">
        <v>363</v>
      </c>
      <c r="L6" s="26" t="s">
        <v>116</v>
      </c>
      <c r="M6" s="26" t="s">
        <v>117</v>
      </c>
      <c r="N6" s="26" t="s">
        <v>116</v>
      </c>
      <c r="O6" s="26" t="s">
        <v>285</v>
      </c>
      <c r="P6" s="26" t="s">
        <v>116</v>
      </c>
      <c r="Q6" s="26" t="s">
        <v>286</v>
      </c>
      <c r="R6" s="26" t="s">
        <v>116</v>
      </c>
      <c r="S6" s="26" t="s">
        <v>118</v>
      </c>
      <c r="T6" s="26" t="s">
        <v>288</v>
      </c>
      <c r="U6" s="26" t="s">
        <v>289</v>
      </c>
      <c r="V6" s="26" t="s">
        <v>149</v>
      </c>
      <c r="W6" s="26" t="s">
        <v>290</v>
      </c>
      <c r="X6" s="26" t="s">
        <v>121</v>
      </c>
      <c r="Y6" s="26" t="s">
        <v>105</v>
      </c>
      <c r="Z6" s="26" t="s">
        <v>349</v>
      </c>
      <c r="AA6" s="26" t="s">
        <v>364</v>
      </c>
      <c r="AB6" s="26" t="s">
        <v>151</v>
      </c>
      <c r="AC6" s="26" t="s">
        <v>102</v>
      </c>
      <c r="AD6" s="26" t="s">
        <v>211</v>
      </c>
      <c r="AE6" s="149" t="s">
        <v>337</v>
      </c>
      <c r="AF6" s="149" t="s">
        <v>348</v>
      </c>
      <c r="AG6" s="26" t="s">
        <v>280</v>
      </c>
      <c r="AH6" s="26" t="s">
        <v>281</v>
      </c>
      <c r="AI6" s="26" t="s">
        <v>124</v>
      </c>
      <c r="AJ6" s="26" t="s">
        <v>106</v>
      </c>
      <c r="AK6" s="26" t="s">
        <v>202</v>
      </c>
      <c r="AL6" s="26" t="s">
        <v>203</v>
      </c>
      <c r="AM6" s="26" t="s">
        <v>292</v>
      </c>
      <c r="AN6" s="26" t="s">
        <v>291</v>
      </c>
      <c r="AO6" s="26" t="s">
        <v>125</v>
      </c>
      <c r="AP6" s="26" t="s">
        <v>126</v>
      </c>
      <c r="AQ6" s="26" t="s">
        <v>127</v>
      </c>
      <c r="AR6" s="26" t="s">
        <v>251</v>
      </c>
      <c r="AS6" s="26" t="s">
        <v>293</v>
      </c>
      <c r="AT6" s="26" t="s">
        <v>294</v>
      </c>
      <c r="AU6" s="26" t="s">
        <v>154</v>
      </c>
      <c r="AV6" s="26" t="s">
        <v>153</v>
      </c>
      <c r="AW6" s="26" t="s">
        <v>295</v>
      </c>
      <c r="AX6" s="26" t="s">
        <v>296</v>
      </c>
      <c r="AY6" s="26" t="s">
        <v>383</v>
      </c>
      <c r="AZ6" s="26" t="s">
        <v>383</v>
      </c>
      <c r="BA6" s="26" t="s">
        <v>184</v>
      </c>
      <c r="BB6" s="26" t="s">
        <v>297</v>
      </c>
      <c r="BC6" s="26" t="s">
        <v>185</v>
      </c>
      <c r="BD6" s="26" t="s">
        <v>297</v>
      </c>
      <c r="BE6" s="26" t="s">
        <v>264</v>
      </c>
      <c r="BF6" s="26" t="s">
        <v>265</v>
      </c>
      <c r="BG6" s="26" t="s">
        <v>268</v>
      </c>
      <c r="BH6" s="26" t="s">
        <v>266</v>
      </c>
      <c r="BI6" s="26" t="s">
        <v>276</v>
      </c>
      <c r="BJ6" s="26" t="s">
        <v>267</v>
      </c>
      <c r="BK6" s="26" t="s">
        <v>277</v>
      </c>
      <c r="BL6" s="26" t="s">
        <v>278</v>
      </c>
      <c r="BM6" s="26" t="s">
        <v>313</v>
      </c>
      <c r="BN6" s="26" t="s">
        <v>314</v>
      </c>
      <c r="BO6" s="26" t="s">
        <v>316</v>
      </c>
      <c r="BP6" s="26" t="s">
        <v>315</v>
      </c>
      <c r="BQ6" s="26" t="s">
        <v>318</v>
      </c>
      <c r="BR6" s="26" t="s">
        <v>317</v>
      </c>
      <c r="BS6" s="26" t="s">
        <v>320</v>
      </c>
      <c r="BT6" s="26" t="s">
        <v>319</v>
      </c>
      <c r="BU6" s="26" t="s">
        <v>321</v>
      </c>
      <c r="BV6" s="26" t="s">
        <v>319</v>
      </c>
      <c r="BW6" s="26" t="s">
        <v>322</v>
      </c>
      <c r="BX6" s="26" t="s">
        <v>347</v>
      </c>
      <c r="BY6" s="26" t="s">
        <v>323</v>
      </c>
      <c r="BZ6" s="26" t="s">
        <v>324</v>
      </c>
      <c r="CA6" s="26" t="s">
        <v>330</v>
      </c>
      <c r="CB6" s="26" t="s">
        <v>328</v>
      </c>
      <c r="CC6" s="26" t="s">
        <v>331</v>
      </c>
      <c r="CD6" s="26" t="s">
        <v>329</v>
      </c>
      <c r="CE6" s="26" t="s">
        <v>338</v>
      </c>
      <c r="CF6" s="26" t="s">
        <v>339</v>
      </c>
      <c r="CG6" s="107" t="s">
        <v>273</v>
      </c>
      <c r="CH6" s="124" t="s">
        <v>346</v>
      </c>
      <c r="CI6" s="107" t="s">
        <v>180</v>
      </c>
      <c r="CJ6" s="26" t="s">
        <v>393</v>
      </c>
      <c r="CK6" s="26" t="s">
        <v>340</v>
      </c>
      <c r="CL6" s="107" t="s">
        <v>343</v>
      </c>
      <c r="CM6" s="26" t="s">
        <v>299</v>
      </c>
      <c r="CN6" s="26" t="s">
        <v>263</v>
      </c>
      <c r="CO6" s="26" t="s">
        <v>300</v>
      </c>
      <c r="CP6" s="26" t="s">
        <v>301</v>
      </c>
      <c r="CQ6" s="26" t="s">
        <v>302</v>
      </c>
      <c r="CR6" s="26" t="s">
        <v>362</v>
      </c>
      <c r="CS6" s="4" t="s">
        <v>147</v>
      </c>
      <c r="CT6" s="4" t="s">
        <v>178</v>
      </c>
      <c r="CU6" s="26" t="s">
        <v>345</v>
      </c>
      <c r="CV6" s="4" t="s">
        <v>344</v>
      </c>
      <c r="CW6" s="4" t="s">
        <v>342</v>
      </c>
      <c r="CX6" s="26" t="s">
        <v>107</v>
      </c>
      <c r="CY6" s="4" t="s">
        <v>0</v>
      </c>
      <c r="CZ6" s="26" t="s">
        <v>0</v>
      </c>
      <c r="DA6" s="15"/>
      <c r="DB6" s="230" t="s">
        <v>212</v>
      </c>
      <c r="DC6" s="229"/>
      <c r="DD6" s="229"/>
      <c r="DE6" s="229"/>
      <c r="DF6" s="229"/>
      <c r="DG6" s="229"/>
      <c r="DH6" s="229"/>
      <c r="DI6" s="229"/>
      <c r="DJ6" s="229"/>
      <c r="DK6" s="229"/>
      <c r="DL6" s="229"/>
      <c r="DM6" s="229"/>
      <c r="DN6" s="229"/>
      <c r="DO6" s="229"/>
      <c r="DP6" s="229"/>
      <c r="DQ6" s="229"/>
      <c r="DR6" s="229"/>
      <c r="DS6" s="229"/>
      <c r="DT6" s="229"/>
      <c r="DU6" s="229"/>
      <c r="DV6" s="229"/>
      <c r="DW6" s="229"/>
      <c r="DX6" s="229"/>
    </row>
    <row r="7" spans="2:138" s="12" customFormat="1" ht="22.5" customHeight="1" x14ac:dyDescent="0.25">
      <c r="B7" s="211"/>
      <c r="C7" s="211"/>
      <c r="D7" s="2" t="s">
        <v>22</v>
      </c>
      <c r="E7" s="4" t="str">
        <f>IND!E8</f>
        <v>ENSANUT</v>
      </c>
      <c r="F7" s="26" t="str">
        <f>IND!F8</f>
        <v>ENSANUT</v>
      </c>
      <c r="G7" s="26" t="str">
        <f>IND!G8</f>
        <v>ENSANUT</v>
      </c>
      <c r="H7" s="26" t="str">
        <f>IND!H8</f>
        <v>ENSANUT</v>
      </c>
      <c r="I7" s="26" t="str">
        <f>IND!I8</f>
        <v xml:space="preserve"> INEGI (Registros administrativos)</v>
      </c>
      <c r="J7" s="26" t="str">
        <f>IND!J8</f>
        <v xml:space="preserve"> INEGI (Registros administrativos)</v>
      </c>
      <c r="K7" s="185" t="s">
        <v>100</v>
      </c>
      <c r="L7" s="186"/>
      <c r="M7" s="185" t="str">
        <f>IND!K8</f>
        <v>ENGASTO</v>
      </c>
      <c r="N7" s="186"/>
      <c r="O7" s="185" t="str">
        <f>IND!M8</f>
        <v>ENGASTO</v>
      </c>
      <c r="P7" s="186"/>
      <c r="Q7" s="185" t="s">
        <v>100</v>
      </c>
      <c r="R7" s="186"/>
      <c r="S7" s="4" t="str">
        <f>IND!O8</f>
        <v>ENSANUT</v>
      </c>
      <c r="T7" s="26" t="s">
        <v>99</v>
      </c>
      <c r="U7" s="26" t="s">
        <v>99</v>
      </c>
      <c r="V7" s="185" t="str">
        <f>IND!R8</f>
        <v>ENOE</v>
      </c>
      <c r="W7" s="186"/>
      <c r="X7" s="26" t="str">
        <f>IND!S8</f>
        <v>ENSANUT</v>
      </c>
      <c r="Y7" s="26" t="str">
        <f>IND!T8</f>
        <v>ENOE</v>
      </c>
      <c r="Z7" s="26" t="s">
        <v>193</v>
      </c>
      <c r="AA7" s="26" t="str">
        <f>IND!V8</f>
        <v>INEGI (Módulo de condiciones socioeconómicas)</v>
      </c>
      <c r="AB7" s="26" t="str">
        <f>IND!W8</f>
        <v>ENOE</v>
      </c>
      <c r="AC7" s="26" t="str">
        <f>IND!X8</f>
        <v>ENSANUT</v>
      </c>
      <c r="AD7" s="26" t="str">
        <f>IND!Y8</f>
        <v>Sin Tráfico</v>
      </c>
      <c r="AE7" s="185" t="str">
        <f>IND!Z8</f>
        <v>Sin Tráfico</v>
      </c>
      <c r="AF7" s="186"/>
      <c r="AG7" s="185" t="str">
        <f>IND!AA8</f>
        <v>Descifra</v>
      </c>
      <c r="AH7" s="186"/>
      <c r="AI7" s="26" t="str">
        <f>IND!AB8</f>
        <v>ITDP</v>
      </c>
      <c r="AJ7" s="26" t="str">
        <f>IND!AC8</f>
        <v>COFEPRIS</v>
      </c>
      <c r="AK7" s="185" t="str">
        <f>IND!AD8</f>
        <v>Inventario Nacional de Vivienda</v>
      </c>
      <c r="AL7" s="186"/>
      <c r="AM7" s="185" t="str">
        <f>IND!AE8</f>
        <v>INEGI (DENUE)</v>
      </c>
      <c r="AN7" s="186"/>
      <c r="AO7" s="185" t="str">
        <f>IND!AF8</f>
        <v>INEGI (ENVIPE)</v>
      </c>
      <c r="AP7" s="186"/>
      <c r="AQ7" s="26" t="str">
        <f>IND!AG8</f>
        <v>INEGI (Registros administrativos)</v>
      </c>
      <c r="AR7" s="26" t="str">
        <f>IND!AH8</f>
        <v>ITDP</v>
      </c>
      <c r="AS7" s="26" t="str">
        <f>IND!AI8</f>
        <v>SSA (CLUES)</v>
      </c>
      <c r="AT7" s="26" t="str">
        <f>IND!AJ8</f>
        <v>SSA (CLUES)</v>
      </c>
      <c r="AU7" s="26" t="str">
        <f>IND!AK8</f>
        <v>SEP (CEMABE)</v>
      </c>
      <c r="AV7" s="26" t="str">
        <f>IND!AL8</f>
        <v>SEP (CEMABE)</v>
      </c>
      <c r="AW7" s="26" t="str">
        <f>IND!AM8</f>
        <v>SEP</v>
      </c>
      <c r="AX7" s="26" t="str">
        <f>IND!AN8</f>
        <v>SEP (SIGED)</v>
      </c>
      <c r="AY7" s="26" t="s">
        <v>157</v>
      </c>
      <c r="AZ7" s="26" t="s">
        <v>157</v>
      </c>
      <c r="BA7" s="185" t="str">
        <f>IND!AQ8</f>
        <v>ENSANUT</v>
      </c>
      <c r="BB7" s="186"/>
      <c r="BC7" s="185" t="str">
        <f>IND!AR8</f>
        <v>ENSANUT</v>
      </c>
      <c r="BD7" s="186"/>
      <c r="BE7" s="185" t="s">
        <v>275</v>
      </c>
      <c r="BF7" s="186"/>
      <c r="BG7" s="185" t="s">
        <v>275</v>
      </c>
      <c r="BH7" s="186"/>
      <c r="BI7" s="185" t="s">
        <v>275</v>
      </c>
      <c r="BJ7" s="186"/>
      <c r="BK7" s="185" t="s">
        <v>275</v>
      </c>
      <c r="BL7" s="186"/>
      <c r="BM7" s="185" t="str">
        <f>IND!AW8</f>
        <v>SSA</v>
      </c>
      <c r="BN7" s="186"/>
      <c r="BO7" s="185" t="str">
        <f>IND!AX8</f>
        <v>SSA</v>
      </c>
      <c r="BP7" s="186"/>
      <c r="BQ7" s="185" t="str">
        <f>IND!AY8</f>
        <v>SSA</v>
      </c>
      <c r="BR7" s="186"/>
      <c r="BS7" s="185" t="str">
        <f>IND!AZ8</f>
        <v>Secretaría de Salud , IMSS Oportunidades , Universitarios , ISSSTE , PEMEX , SEDENA , SEMAR , Estatales</v>
      </c>
      <c r="BT7" s="186"/>
      <c r="BU7" s="185" t="str">
        <f>IND!BA8</f>
        <v>Secretaría de Salud , IMSS Oportunidades , Universitarios , ISSSTE , PEMEX , SEDENA , SEMAR , Estatales</v>
      </c>
      <c r="BV7" s="186"/>
      <c r="BW7" s="185" t="str">
        <f>IND!BB8</f>
        <v>SSA (SIS), IMSS</v>
      </c>
      <c r="BX7" s="186"/>
      <c r="BY7" s="185" t="str">
        <f>IND!BC8</f>
        <v>SSA (SIS)</v>
      </c>
      <c r="BZ7" s="186"/>
      <c r="CA7" s="185" t="str">
        <f>IND!BD8</f>
        <v>SSA</v>
      </c>
      <c r="CB7" s="186"/>
      <c r="CC7" s="185" t="str">
        <f>IND!BE8</f>
        <v>SSA</v>
      </c>
      <c r="CD7" s="186"/>
      <c r="CE7" s="185" t="str">
        <f>IND!BF8</f>
        <v>SSA (SIS), IMSS, PEMEX</v>
      </c>
      <c r="CF7" s="186"/>
      <c r="CG7" s="185" t="str">
        <f>IND!BG8</f>
        <v>DIF, Estatales, IMSS, IMSS-OPOTUNIDADES, ISSSTE, MUNICIPAL, PEMEX, SSA, SEDEMA, SEMAR, Universitario</v>
      </c>
      <c r="CH7" s="186"/>
      <c r="CI7" s="26" t="str">
        <f>IND!BH8</f>
        <v>Pendiente</v>
      </c>
      <c r="CJ7" s="185" t="str">
        <f>IND!BI8</f>
        <v>SSA</v>
      </c>
      <c r="CK7" s="186"/>
      <c r="CL7" s="26" t="s">
        <v>0</v>
      </c>
      <c r="CM7" s="185" t="str">
        <f>IND!BK8</f>
        <v>ENGASTO</v>
      </c>
      <c r="CN7" s="186"/>
      <c r="CO7" s="185" t="s">
        <v>303</v>
      </c>
      <c r="CP7" s="186"/>
      <c r="CQ7" s="185" t="s">
        <v>304</v>
      </c>
      <c r="CR7" s="186"/>
      <c r="CS7" s="4" t="str">
        <f>IND!BN8</f>
        <v>SEP (CEMABE)</v>
      </c>
      <c r="CT7" s="185" t="str">
        <f>IND!BO8</f>
        <v>DIF Federal y SEP (SIGED)</v>
      </c>
      <c r="CU7" s="186"/>
      <c r="CV7" s="4" t="str">
        <f>IND!BP8</f>
        <v>Pendiente (indicador de mediano plazo)</v>
      </c>
      <c r="CW7" s="26" t="str">
        <f>IND!BQ8</f>
        <v>Pendiente (indicador de mediano plazo)</v>
      </c>
      <c r="CX7" s="26" t="str">
        <f>IND!BR8</f>
        <v>Pendiente (indicador de mediano plazo)</v>
      </c>
      <c r="CY7" s="26" t="str">
        <f>IND!BS8</f>
        <v>Pendiente (indicador de mediano plazo)</v>
      </c>
      <c r="CZ7" s="26" t="str">
        <f>IND!BT8</f>
        <v>Pendiente (indicador de mediano plazo)</v>
      </c>
      <c r="DA7" s="13"/>
      <c r="DB7" s="230" t="s">
        <v>76</v>
      </c>
      <c r="DC7" s="229"/>
      <c r="DD7" s="229"/>
      <c r="DE7" s="229"/>
      <c r="DF7" s="231"/>
      <c r="DG7" s="230" t="s">
        <v>66</v>
      </c>
      <c r="DH7" s="229"/>
      <c r="DI7" s="229"/>
      <c r="DJ7" s="229"/>
      <c r="DK7" s="229"/>
      <c r="DL7" s="229"/>
      <c r="DM7" s="229"/>
      <c r="DN7" s="229"/>
      <c r="DO7" s="229"/>
      <c r="DP7" s="231"/>
      <c r="DQ7" s="229" t="s">
        <v>72</v>
      </c>
      <c r="DR7" s="229"/>
      <c r="DS7" s="229"/>
      <c r="DT7" s="229"/>
      <c r="DU7" s="123" t="s">
        <v>129</v>
      </c>
      <c r="DV7" s="125" t="s">
        <v>122</v>
      </c>
      <c r="DW7" s="229" t="s">
        <v>129</v>
      </c>
      <c r="DX7" s="229"/>
    </row>
    <row r="8" spans="2:138" ht="35.25" customHeight="1" x14ac:dyDescent="0.25">
      <c r="B8" s="212"/>
      <c r="C8" s="212"/>
      <c r="D8" s="2" t="s">
        <v>56</v>
      </c>
      <c r="E8" s="4">
        <v>2012</v>
      </c>
      <c r="F8" s="26">
        <v>2012</v>
      </c>
      <c r="G8" s="26">
        <v>2012</v>
      </c>
      <c r="H8" s="26">
        <v>2012</v>
      </c>
      <c r="I8" s="4">
        <v>2013</v>
      </c>
      <c r="J8" s="26">
        <v>2013</v>
      </c>
      <c r="K8" s="185">
        <v>2013</v>
      </c>
      <c r="L8" s="186"/>
      <c r="M8" s="185">
        <v>2013</v>
      </c>
      <c r="N8" s="186"/>
      <c r="O8" s="185">
        <v>2013</v>
      </c>
      <c r="P8" s="186"/>
      <c r="Q8" s="185">
        <v>2013</v>
      </c>
      <c r="R8" s="186"/>
      <c r="S8" s="4">
        <v>2012</v>
      </c>
      <c r="T8" s="26">
        <v>2013</v>
      </c>
      <c r="U8" s="26">
        <v>2012</v>
      </c>
      <c r="V8" s="185">
        <v>2014</v>
      </c>
      <c r="W8" s="186"/>
      <c r="X8" s="26">
        <v>2012</v>
      </c>
      <c r="Y8" s="26">
        <v>2014</v>
      </c>
      <c r="Z8" s="26">
        <v>2010</v>
      </c>
      <c r="AA8" s="26">
        <v>2012</v>
      </c>
      <c r="AB8" s="26">
        <v>2014</v>
      </c>
      <c r="AC8" s="26">
        <v>2012</v>
      </c>
      <c r="AD8" s="26">
        <v>2015</v>
      </c>
      <c r="AE8" s="185">
        <v>2015</v>
      </c>
      <c r="AF8" s="186"/>
      <c r="AG8" s="185">
        <v>2015</v>
      </c>
      <c r="AH8" s="186"/>
      <c r="AI8" s="174">
        <v>2014</v>
      </c>
      <c r="AJ8" s="26">
        <v>2013</v>
      </c>
      <c r="AK8" s="185" t="s">
        <v>205</v>
      </c>
      <c r="AL8" s="186"/>
      <c r="AM8" s="185">
        <v>2015</v>
      </c>
      <c r="AN8" s="186"/>
      <c r="AO8" s="185">
        <v>2014</v>
      </c>
      <c r="AP8" s="186"/>
      <c r="AQ8" s="26">
        <v>2013</v>
      </c>
      <c r="AR8" s="26">
        <v>2013</v>
      </c>
      <c r="AS8" s="26">
        <v>2015</v>
      </c>
      <c r="AT8" s="26">
        <v>2015</v>
      </c>
      <c r="AU8" s="26">
        <v>2013</v>
      </c>
      <c r="AV8" s="26">
        <v>2013</v>
      </c>
      <c r="AW8" s="26">
        <v>2015</v>
      </c>
      <c r="AX8" s="26">
        <v>2013</v>
      </c>
      <c r="AY8" s="26">
        <v>2015</v>
      </c>
      <c r="AZ8" s="26">
        <v>2015</v>
      </c>
      <c r="BA8" s="185">
        <v>2012</v>
      </c>
      <c r="BB8" s="186"/>
      <c r="BC8" s="185">
        <v>2012</v>
      </c>
      <c r="BD8" s="186"/>
      <c r="BE8" s="185">
        <v>2013</v>
      </c>
      <c r="BF8" s="186"/>
      <c r="BG8" s="185">
        <v>2013</v>
      </c>
      <c r="BH8" s="186"/>
      <c r="BI8" s="185">
        <v>2013</v>
      </c>
      <c r="BJ8" s="186"/>
      <c r="BK8" s="185">
        <v>2013</v>
      </c>
      <c r="BL8" s="186"/>
      <c r="BM8" s="185">
        <v>2014</v>
      </c>
      <c r="BN8" s="186"/>
      <c r="BO8" s="185">
        <v>2014</v>
      </c>
      <c r="BP8" s="186"/>
      <c r="BQ8" s="185">
        <v>2014</v>
      </c>
      <c r="BR8" s="186"/>
      <c r="BS8" s="185">
        <v>2013</v>
      </c>
      <c r="BT8" s="186"/>
      <c r="BU8" s="185">
        <v>2013</v>
      </c>
      <c r="BV8" s="186"/>
      <c r="BW8" s="185">
        <v>2014</v>
      </c>
      <c r="BX8" s="186"/>
      <c r="BY8" s="185">
        <v>2014</v>
      </c>
      <c r="BZ8" s="186"/>
      <c r="CA8" s="185">
        <v>2014</v>
      </c>
      <c r="CB8" s="186"/>
      <c r="CC8" s="185">
        <v>2014</v>
      </c>
      <c r="CD8" s="186"/>
      <c r="CE8" s="185">
        <v>2014</v>
      </c>
      <c r="CF8" s="186"/>
      <c r="CG8" s="185">
        <v>2014</v>
      </c>
      <c r="CH8" s="186"/>
      <c r="CI8" s="26" t="s">
        <v>0</v>
      </c>
      <c r="CJ8" s="185">
        <v>2014</v>
      </c>
      <c r="CK8" s="186"/>
      <c r="CL8" s="26" t="s">
        <v>0</v>
      </c>
      <c r="CM8" s="185">
        <v>2013</v>
      </c>
      <c r="CN8" s="186"/>
      <c r="CO8" s="185">
        <v>2013</v>
      </c>
      <c r="CP8" s="186"/>
      <c r="CQ8" s="185">
        <v>2012</v>
      </c>
      <c r="CR8" s="186"/>
      <c r="CS8" s="4">
        <v>2013</v>
      </c>
      <c r="CT8" s="185">
        <v>2013</v>
      </c>
      <c r="CU8" s="186"/>
      <c r="CV8" s="26" t="s">
        <v>0</v>
      </c>
      <c r="CW8" s="26" t="s">
        <v>0</v>
      </c>
      <c r="CX8" s="26" t="s">
        <v>0</v>
      </c>
      <c r="CY8" s="26" t="s">
        <v>0</v>
      </c>
      <c r="CZ8" s="26" t="s">
        <v>0</v>
      </c>
      <c r="DA8" s="13"/>
      <c r="DB8" s="26" t="s">
        <v>77</v>
      </c>
      <c r="DC8" s="26" t="s">
        <v>78</v>
      </c>
      <c r="DD8" s="26" t="s">
        <v>79</v>
      </c>
      <c r="DE8" s="26" t="s">
        <v>80</v>
      </c>
      <c r="DF8" s="26" t="s">
        <v>81</v>
      </c>
      <c r="DG8" s="26" t="s">
        <v>67</v>
      </c>
      <c r="DH8" s="26" t="s">
        <v>82</v>
      </c>
      <c r="DI8" s="26" t="s">
        <v>68</v>
      </c>
      <c r="DJ8" s="26" t="s">
        <v>69</v>
      </c>
      <c r="DK8" s="26" t="s">
        <v>70</v>
      </c>
      <c r="DL8" s="26" t="s">
        <v>114</v>
      </c>
      <c r="DM8" s="26" t="s">
        <v>83</v>
      </c>
      <c r="DN8" s="26" t="s">
        <v>71</v>
      </c>
      <c r="DO8" s="26" t="s">
        <v>119</v>
      </c>
      <c r="DP8" s="26" t="s">
        <v>287</v>
      </c>
      <c r="DQ8" s="26" t="s">
        <v>128</v>
      </c>
      <c r="DR8" s="26" t="s">
        <v>75</v>
      </c>
      <c r="DS8" s="26" t="s">
        <v>73</v>
      </c>
      <c r="DT8" s="26" t="s">
        <v>74</v>
      </c>
      <c r="DU8" s="26" t="s">
        <v>236</v>
      </c>
      <c r="DV8" s="26" t="s">
        <v>123</v>
      </c>
      <c r="DW8" s="26" t="s">
        <v>334</v>
      </c>
      <c r="DX8" s="26" t="s">
        <v>155</v>
      </c>
    </row>
    <row r="9" spans="2:138" s="22" customFormat="1" x14ac:dyDescent="0.25">
      <c r="F9"/>
      <c r="G9"/>
      <c r="H9"/>
      <c r="I9"/>
      <c r="J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39"/>
      <c r="AP9" s="39"/>
      <c r="AQ9" s="39"/>
      <c r="AR9" s="39"/>
      <c r="AS9" s="39"/>
      <c r="AT9" s="39"/>
      <c r="AU9" s="39"/>
      <c r="AV9" s="39"/>
      <c r="AW9" s="39"/>
      <c r="AX9" s="39"/>
      <c r="AY9" s="28"/>
      <c r="AZ9" s="28"/>
      <c r="BA9" s="39"/>
      <c r="BB9" s="39"/>
      <c r="BC9" s="39"/>
      <c r="BD9" s="39"/>
      <c r="BE9" s="39"/>
      <c r="BF9" s="39"/>
      <c r="BG9" s="39"/>
      <c r="BH9" s="39"/>
      <c r="BI9" s="39"/>
      <c r="BJ9" s="39"/>
      <c r="BK9" s="39"/>
      <c r="BL9" s="39"/>
      <c r="BM9" s="23"/>
      <c r="BN9" s="23"/>
      <c r="BO9" s="23"/>
      <c r="BP9" s="23"/>
      <c r="BQ9" s="23"/>
      <c r="BR9" s="23"/>
      <c r="BS9" s="23"/>
      <c r="BT9" s="23"/>
      <c r="BU9" s="23"/>
      <c r="BV9" s="23"/>
      <c r="BW9" s="23"/>
      <c r="BX9" s="23"/>
      <c r="BY9" s="23"/>
      <c r="BZ9" s="23"/>
      <c r="CA9" s="23"/>
      <c r="CB9" s="23"/>
      <c r="CC9" s="23"/>
      <c r="CD9" s="23"/>
      <c r="CE9" s="23"/>
      <c r="CF9" s="23"/>
      <c r="CG9" s="1"/>
      <c r="CH9" s="1"/>
      <c r="CI9" s="76"/>
      <c r="CJ9" s="1"/>
      <c r="CK9" s="1"/>
      <c r="CL9" s="76"/>
      <c r="CM9" s="1"/>
      <c r="CN9" s="1"/>
      <c r="CO9" s="1"/>
      <c r="CP9" s="1"/>
      <c r="CQ9" s="1"/>
      <c r="CR9" s="1"/>
      <c r="CS9" s="1"/>
      <c r="CT9" s="1"/>
      <c r="CU9" s="1"/>
      <c r="CV9" s="31"/>
      <c r="CW9" s="31"/>
      <c r="CX9" s="31"/>
      <c r="CY9" s="31"/>
      <c r="CZ9" s="31"/>
      <c r="DA9" s="72"/>
      <c r="DB9" s="13"/>
      <c r="DC9" s="13"/>
      <c r="DD9" s="13"/>
      <c r="DE9" s="13"/>
      <c r="DF9" s="13"/>
      <c r="DH9" s="13"/>
      <c r="DM9" s="7"/>
      <c r="DN9" s="7"/>
      <c r="DQ9" s="74"/>
      <c r="DU9" s="74"/>
      <c r="EC9" s="72"/>
    </row>
    <row r="10" spans="2:138" x14ac:dyDescent="0.25">
      <c r="B10" s="5">
        <v>1</v>
      </c>
      <c r="C10" s="6" t="s">
        <v>23</v>
      </c>
      <c r="D10"/>
      <c r="E10" s="7">
        <v>370770.48</v>
      </c>
      <c r="F10" s="7">
        <v>254524.28000000003</v>
      </c>
      <c r="G10" s="10">
        <v>51916.144</v>
      </c>
      <c r="H10" s="10">
        <v>101731.88</v>
      </c>
      <c r="I10" s="10">
        <v>716</v>
      </c>
      <c r="J10" s="10">
        <v>237</v>
      </c>
      <c r="K10" s="10">
        <v>1796528.83</v>
      </c>
      <c r="L10" s="10">
        <v>114590</v>
      </c>
      <c r="M10" s="10">
        <v>193131224.942</v>
      </c>
      <c r="N10" s="10">
        <v>179763</v>
      </c>
      <c r="O10" s="10">
        <v>133174942.167</v>
      </c>
      <c r="P10" s="10">
        <v>305180</v>
      </c>
      <c r="Q10" s="10">
        <v>348674157.13300002</v>
      </c>
      <c r="R10" s="7">
        <v>311671</v>
      </c>
      <c r="S10" s="10">
        <v>149.09100000000001</v>
      </c>
      <c r="T10" s="10">
        <v>516078.8</v>
      </c>
      <c r="U10" s="10">
        <v>55605.19</v>
      </c>
      <c r="V10" s="10">
        <v>83316</v>
      </c>
      <c r="W10" s="10">
        <v>510819</v>
      </c>
      <c r="X10" s="10">
        <v>70920.83</v>
      </c>
      <c r="Y10" s="10">
        <v>9.1343700000000005</v>
      </c>
      <c r="Z10" s="158">
        <v>0.21041112000000001</v>
      </c>
      <c r="AA10" s="10">
        <v>25007</v>
      </c>
      <c r="AB10" s="10">
        <v>44.642600000000002</v>
      </c>
      <c r="AC10" s="40">
        <v>7.4670500000000004</v>
      </c>
      <c r="AD10" s="40">
        <v>28.6803652968037</v>
      </c>
      <c r="AE10" s="40">
        <v>130.87546225188288</v>
      </c>
      <c r="AF10" s="40">
        <v>3.7342175068399999</v>
      </c>
      <c r="AG10" s="128">
        <v>114.07959000000004</v>
      </c>
      <c r="AH10" s="128">
        <v>87.477981999999997</v>
      </c>
      <c r="AI10" s="9">
        <v>31.07</v>
      </c>
      <c r="AJ10" s="41">
        <v>96.7</v>
      </c>
      <c r="AK10" s="10">
        <v>10898</v>
      </c>
      <c r="AL10" s="10">
        <v>1802</v>
      </c>
      <c r="AM10" s="91">
        <v>7006</v>
      </c>
      <c r="AN10" s="91">
        <v>4642</v>
      </c>
      <c r="AO10" s="7">
        <v>429943</v>
      </c>
      <c r="AP10" s="7">
        <v>810845</v>
      </c>
      <c r="AQ10" s="7">
        <v>480</v>
      </c>
      <c r="AR10" s="42">
        <v>0.05</v>
      </c>
      <c r="AS10" s="7">
        <v>149</v>
      </c>
      <c r="AT10" s="7">
        <v>27</v>
      </c>
      <c r="AU10" s="7">
        <v>1084</v>
      </c>
      <c r="AV10" s="7">
        <v>602</v>
      </c>
      <c r="AW10" s="7">
        <v>85</v>
      </c>
      <c r="AX10" s="7">
        <v>850</v>
      </c>
      <c r="AY10" s="28"/>
      <c r="AZ10" s="28"/>
      <c r="BA10" s="7">
        <v>113605.5</v>
      </c>
      <c r="BB10" s="7">
        <v>123982.8</v>
      </c>
      <c r="BC10" s="7">
        <v>0</v>
      </c>
      <c r="BD10" s="7">
        <v>123982.8</v>
      </c>
      <c r="BE10" s="7">
        <v>1235</v>
      </c>
      <c r="BF10" s="7">
        <v>10874</v>
      </c>
      <c r="BG10" s="7">
        <v>1579</v>
      </c>
      <c r="BH10" s="7">
        <v>10908</v>
      </c>
      <c r="BI10" s="7">
        <v>1992</v>
      </c>
      <c r="BJ10" s="7">
        <v>30691</v>
      </c>
      <c r="BK10" s="7">
        <v>510</v>
      </c>
      <c r="BL10" s="7">
        <v>2815</v>
      </c>
      <c r="BM10" s="118">
        <v>795</v>
      </c>
      <c r="BN10" s="118">
        <v>6639</v>
      </c>
      <c r="BO10" s="118">
        <v>627</v>
      </c>
      <c r="BP10" s="118">
        <v>9358</v>
      </c>
      <c r="BQ10" s="118">
        <v>489</v>
      </c>
      <c r="BR10" s="118">
        <v>1491</v>
      </c>
      <c r="BS10" s="118">
        <v>141395</v>
      </c>
      <c r="BT10" s="118">
        <v>480956</v>
      </c>
      <c r="BU10" s="118">
        <v>195317</v>
      </c>
      <c r="BV10" s="118">
        <v>480956</v>
      </c>
      <c r="BW10" s="118">
        <v>378904</v>
      </c>
      <c r="BX10" s="118">
        <v>720572</v>
      </c>
      <c r="BY10" s="162">
        <v>13510</v>
      </c>
      <c r="BZ10" s="162">
        <v>301856</v>
      </c>
      <c r="CA10" s="118">
        <v>7858</v>
      </c>
      <c r="CB10" s="118">
        <v>1173</v>
      </c>
      <c r="CC10" s="118">
        <v>1173</v>
      </c>
      <c r="CD10" s="118">
        <v>486</v>
      </c>
      <c r="CE10" s="118">
        <v>31131</v>
      </c>
      <c r="CF10" s="118">
        <v>17129</v>
      </c>
      <c r="CG10" s="7">
        <v>292</v>
      </c>
      <c r="CH10" s="7">
        <v>671</v>
      </c>
      <c r="CI10" s="76"/>
      <c r="CJ10" s="163">
        <v>124</v>
      </c>
      <c r="CK10" s="163">
        <v>92</v>
      </c>
      <c r="CL10" s="76"/>
      <c r="CM10" s="7">
        <v>93451911.460270002</v>
      </c>
      <c r="CN10" s="7">
        <v>1331817937.3800001</v>
      </c>
      <c r="CO10" s="87">
        <v>92449970.353635371</v>
      </c>
      <c r="CP10" s="87">
        <v>38713039.220827267</v>
      </c>
      <c r="CQ10" s="87">
        <v>110194084.53669989</v>
      </c>
      <c r="CR10" s="87">
        <v>146878.52521247824</v>
      </c>
      <c r="CS10" s="7">
        <v>319</v>
      </c>
      <c r="CT10" s="7">
        <v>34874</v>
      </c>
      <c r="CU10" s="7">
        <v>257791</v>
      </c>
      <c r="CV10" s="31"/>
      <c r="CW10" s="31"/>
      <c r="CX10" s="31"/>
      <c r="CY10" s="31"/>
      <c r="CZ10" s="31"/>
      <c r="DA10" s="72"/>
      <c r="DB10" s="7">
        <v>1195787</v>
      </c>
      <c r="DC10" s="7">
        <v>1215094</v>
      </c>
      <c r="DD10" s="7">
        <v>1233921</v>
      </c>
      <c r="DE10" s="7">
        <v>1252265</v>
      </c>
      <c r="DF10" s="7">
        <v>1270174</v>
      </c>
      <c r="DG10" s="7">
        <v>1208788.3999999999</v>
      </c>
      <c r="DH10" s="7">
        <v>957834.47</v>
      </c>
      <c r="DI10" s="7">
        <v>122892.1</v>
      </c>
      <c r="DJ10" s="7">
        <v>186211.6</v>
      </c>
      <c r="DK10" s="7">
        <v>200325.4</v>
      </c>
      <c r="DL10" s="7">
        <v>699359.3</v>
      </c>
      <c r="DM10" s="7">
        <v>705368.9</v>
      </c>
      <c r="DN10" s="7">
        <v>126672.4</v>
      </c>
      <c r="DO10" s="7">
        <v>831442.83353900001</v>
      </c>
      <c r="DP10" s="7">
        <v>11546.36</v>
      </c>
      <c r="DQ10" s="7">
        <v>1608</v>
      </c>
      <c r="DR10" s="7">
        <v>197</v>
      </c>
      <c r="DS10" s="7">
        <v>1318</v>
      </c>
      <c r="DT10" s="7">
        <v>290</v>
      </c>
      <c r="DU10" s="7">
        <v>1766</v>
      </c>
      <c r="DV10" s="7">
        <v>157366</v>
      </c>
      <c r="DW10" s="7">
        <v>1748</v>
      </c>
      <c r="DX10" s="7">
        <v>2109</v>
      </c>
      <c r="DY10" s="7"/>
      <c r="EC10" s="72"/>
      <c r="EH10" s="7"/>
    </row>
    <row r="11" spans="2:138" x14ac:dyDescent="0.25">
      <c r="B11" s="5">
        <v>2</v>
      </c>
      <c r="C11" s="6" t="s">
        <v>24</v>
      </c>
      <c r="D11"/>
      <c r="E11" s="7">
        <v>930103.86</v>
      </c>
      <c r="F11" s="7">
        <v>934867.52</v>
      </c>
      <c r="G11" s="7">
        <v>202846.03700000001</v>
      </c>
      <c r="H11" s="7">
        <v>368665.9</v>
      </c>
      <c r="I11" s="7">
        <v>1834</v>
      </c>
      <c r="J11" s="7">
        <v>426</v>
      </c>
      <c r="K11" s="7">
        <v>6583286.5760000004</v>
      </c>
      <c r="L11" s="7">
        <v>375396</v>
      </c>
      <c r="M11" s="7">
        <v>1288678327.1600001</v>
      </c>
      <c r="N11" s="7">
        <v>764470</v>
      </c>
      <c r="O11" s="7">
        <v>306999314.30400002</v>
      </c>
      <c r="P11" s="7">
        <v>920347</v>
      </c>
      <c r="Q11" s="7">
        <v>936542607.20609999</v>
      </c>
      <c r="R11" s="7">
        <v>941404</v>
      </c>
      <c r="S11" s="7">
        <v>1480.51</v>
      </c>
      <c r="T11" s="7">
        <v>1363268</v>
      </c>
      <c r="U11" s="7">
        <v>125349.1</v>
      </c>
      <c r="V11" s="7">
        <v>258091</v>
      </c>
      <c r="W11" s="7">
        <v>1469426</v>
      </c>
      <c r="X11" s="7">
        <v>218708.1</v>
      </c>
      <c r="Y11" s="7">
        <v>9.0374099999999995</v>
      </c>
      <c r="Z11" s="159">
        <v>0.2469827</v>
      </c>
      <c r="AA11" s="7">
        <v>85490</v>
      </c>
      <c r="AB11" s="7">
        <v>41.716099999999997</v>
      </c>
      <c r="AC11" s="41">
        <v>7.4416500000000001</v>
      </c>
      <c r="AD11" s="41">
        <v>41.269841269841301</v>
      </c>
      <c r="AE11" s="41">
        <v>220.99456967088585</v>
      </c>
      <c r="AF11" s="41">
        <v>4.2472502103099998</v>
      </c>
      <c r="AG11" s="128">
        <v>650.02822200000003</v>
      </c>
      <c r="AH11" s="128">
        <v>336.78345500000023</v>
      </c>
      <c r="AI11" s="9">
        <v>9</v>
      </c>
      <c r="AJ11" s="41">
        <v>91.9</v>
      </c>
      <c r="AK11" s="10">
        <v>44182</v>
      </c>
      <c r="AL11" s="10">
        <v>5330</v>
      </c>
      <c r="AM11" s="91">
        <v>10367</v>
      </c>
      <c r="AN11" s="91">
        <v>5568</v>
      </c>
      <c r="AO11" s="7">
        <v>1256597</v>
      </c>
      <c r="AP11" s="7">
        <v>2216015</v>
      </c>
      <c r="AQ11" s="7">
        <v>1271</v>
      </c>
      <c r="AR11" s="42">
        <v>8.3070286697391721E-2</v>
      </c>
      <c r="AS11" s="7">
        <v>296</v>
      </c>
      <c r="AT11" s="7">
        <v>215</v>
      </c>
      <c r="AU11" s="7">
        <v>2218</v>
      </c>
      <c r="AV11" s="7">
        <v>770</v>
      </c>
      <c r="AW11" s="7">
        <v>21</v>
      </c>
      <c r="AX11" s="7">
        <v>1535</v>
      </c>
      <c r="AY11" s="28"/>
      <c r="AZ11" s="28"/>
      <c r="BA11" s="7">
        <v>361967.8</v>
      </c>
      <c r="BB11" s="7">
        <v>445467.6</v>
      </c>
      <c r="BC11" s="7">
        <v>15784.76</v>
      </c>
      <c r="BD11" s="7">
        <v>445467.6</v>
      </c>
      <c r="BE11" s="7">
        <v>3728</v>
      </c>
      <c r="BF11" s="7">
        <v>55706</v>
      </c>
      <c r="BG11" s="7">
        <v>5025</v>
      </c>
      <c r="BH11" s="7">
        <v>29884</v>
      </c>
      <c r="BI11" s="7">
        <v>2841</v>
      </c>
      <c r="BJ11" s="7">
        <v>65766</v>
      </c>
      <c r="BK11" s="7">
        <v>1534</v>
      </c>
      <c r="BL11" s="7">
        <v>6792</v>
      </c>
      <c r="BM11" s="118">
        <v>1185</v>
      </c>
      <c r="BN11" s="118">
        <v>11079</v>
      </c>
      <c r="BO11" s="118">
        <v>929</v>
      </c>
      <c r="BP11" s="118">
        <v>14691</v>
      </c>
      <c r="BQ11" s="118">
        <v>801</v>
      </c>
      <c r="BR11" s="118">
        <v>3184</v>
      </c>
      <c r="BS11" s="118">
        <v>226639</v>
      </c>
      <c r="BT11" s="118">
        <v>885178</v>
      </c>
      <c r="BU11" s="118">
        <v>280758</v>
      </c>
      <c r="BV11" s="118">
        <v>885178</v>
      </c>
      <c r="BW11" s="118">
        <v>813878</v>
      </c>
      <c r="BX11" s="118">
        <v>1837520.1</v>
      </c>
      <c r="BY11" s="162">
        <v>51229</v>
      </c>
      <c r="BZ11" s="162">
        <v>767797</v>
      </c>
      <c r="CA11" s="118">
        <v>16088</v>
      </c>
      <c r="CB11" s="118">
        <v>314</v>
      </c>
      <c r="CC11" s="118">
        <v>314</v>
      </c>
      <c r="CD11" s="118">
        <v>107</v>
      </c>
      <c r="CE11" s="118">
        <v>81676</v>
      </c>
      <c r="CF11" s="118">
        <v>43718</v>
      </c>
      <c r="CG11" s="7">
        <v>496</v>
      </c>
      <c r="CH11" s="7">
        <v>1244</v>
      </c>
      <c r="CI11" s="76"/>
      <c r="CJ11" s="163">
        <v>30</v>
      </c>
      <c r="CK11" s="163">
        <v>29</v>
      </c>
      <c r="CL11" s="76"/>
      <c r="CM11" s="7">
        <v>433133545.88</v>
      </c>
      <c r="CN11" s="7">
        <v>3480274472.2199998</v>
      </c>
      <c r="CO11" s="87">
        <v>311107787.62813449</v>
      </c>
      <c r="CP11" s="87">
        <v>55291954.814847469</v>
      </c>
      <c r="CQ11" s="87">
        <v>576605561.53296554</v>
      </c>
      <c r="CR11" s="87">
        <v>395965.53194372728</v>
      </c>
      <c r="CS11" s="7">
        <v>349</v>
      </c>
      <c r="CT11" s="7">
        <v>50370</v>
      </c>
      <c r="CU11" s="7">
        <v>621627</v>
      </c>
      <c r="CV11" s="31"/>
      <c r="CW11" s="31"/>
      <c r="CX11" s="31"/>
      <c r="CY11" s="31"/>
      <c r="CZ11" s="31"/>
      <c r="DA11" s="72"/>
      <c r="DB11" s="7">
        <v>3224844</v>
      </c>
      <c r="DC11" s="7">
        <v>3275399</v>
      </c>
      <c r="DD11" s="7">
        <v>3328623</v>
      </c>
      <c r="DE11" s="7">
        <v>3381080</v>
      </c>
      <c r="DF11" s="7">
        <v>3432944</v>
      </c>
      <c r="DG11" s="7">
        <v>3187133.5</v>
      </c>
      <c r="DH11" s="7">
        <v>2590359</v>
      </c>
      <c r="DI11" s="7">
        <v>291535.90000000002</v>
      </c>
      <c r="DJ11" s="7">
        <v>447175.6</v>
      </c>
      <c r="DK11" s="7">
        <v>490913</v>
      </c>
      <c r="DL11" s="7">
        <v>1957509</v>
      </c>
      <c r="DM11" s="7">
        <v>1966614.7999999998</v>
      </c>
      <c r="DN11" s="7">
        <v>295224</v>
      </c>
      <c r="DO11" s="7">
        <v>2282755.6760100001</v>
      </c>
      <c r="DP11" s="7">
        <v>27803.45</v>
      </c>
      <c r="DQ11" s="7">
        <v>3834</v>
      </c>
      <c r="DR11" s="7">
        <v>122</v>
      </c>
      <c r="DS11" s="7">
        <v>2896</v>
      </c>
      <c r="DT11" s="7">
        <v>938</v>
      </c>
      <c r="DU11" s="7">
        <v>3696</v>
      </c>
      <c r="DV11" s="7">
        <v>399098</v>
      </c>
      <c r="DW11" s="7">
        <v>3776</v>
      </c>
      <c r="DX11" s="7">
        <v>4468</v>
      </c>
      <c r="DY11" s="7"/>
      <c r="EC11" s="72"/>
      <c r="EH11" s="7"/>
    </row>
    <row r="12" spans="2:138" x14ac:dyDescent="0.25">
      <c r="B12" s="5">
        <v>3</v>
      </c>
      <c r="C12" s="6" t="s">
        <v>26</v>
      </c>
      <c r="D12"/>
      <c r="E12" s="7">
        <v>195541.679</v>
      </c>
      <c r="F12" s="7">
        <v>216807.04000000001</v>
      </c>
      <c r="G12" s="7">
        <v>35423.123999999996</v>
      </c>
      <c r="H12" s="7">
        <v>64689.94</v>
      </c>
      <c r="I12" s="7">
        <v>312</v>
      </c>
      <c r="J12" s="7">
        <v>81</v>
      </c>
      <c r="K12" s="7">
        <v>972989.53599999996</v>
      </c>
      <c r="L12" s="7">
        <v>64656</v>
      </c>
      <c r="M12" s="7">
        <v>286049010.40399998</v>
      </c>
      <c r="N12" s="7">
        <v>153529</v>
      </c>
      <c r="O12" s="7">
        <v>45416369.278999999</v>
      </c>
      <c r="P12" s="7">
        <v>194681</v>
      </c>
      <c r="Q12" s="7">
        <v>176873250.67500001</v>
      </c>
      <c r="R12" s="7">
        <v>203074</v>
      </c>
      <c r="S12" s="7">
        <v>1595.19</v>
      </c>
      <c r="T12" s="7">
        <v>275298.59999999998</v>
      </c>
      <c r="U12" s="7">
        <v>25015.23</v>
      </c>
      <c r="V12" s="7">
        <v>67304</v>
      </c>
      <c r="W12" s="7">
        <v>342041</v>
      </c>
      <c r="X12" s="7">
        <v>25033.75</v>
      </c>
      <c r="Y12" s="7">
        <v>9.0944599999999998</v>
      </c>
      <c r="Z12" s="159">
        <v>0.42918516000000001</v>
      </c>
      <c r="AA12" s="7">
        <v>16292</v>
      </c>
      <c r="AB12" s="7">
        <v>39.153300000000002</v>
      </c>
      <c r="AC12" s="41">
        <v>7.2485400000000002</v>
      </c>
      <c r="AD12" s="41">
        <v>32.176201372997703</v>
      </c>
      <c r="AE12" s="41">
        <v>54.833774162104</v>
      </c>
      <c r="AF12" s="41">
        <v>5.7563495011600008</v>
      </c>
      <c r="AG12" s="128">
        <v>112.43811900000003</v>
      </c>
      <c r="AH12" s="128">
        <v>57.947323999999995</v>
      </c>
      <c r="AI12" s="9">
        <v>0</v>
      </c>
      <c r="AJ12" s="41">
        <v>91.4</v>
      </c>
      <c r="AK12" s="10">
        <v>11584</v>
      </c>
      <c r="AL12" s="10">
        <v>1364</v>
      </c>
      <c r="AM12" s="91">
        <v>3708</v>
      </c>
      <c r="AN12" s="91">
        <v>1917</v>
      </c>
      <c r="AO12" s="7">
        <v>205353</v>
      </c>
      <c r="AP12" s="7">
        <v>484256</v>
      </c>
      <c r="AQ12" s="7">
        <v>205</v>
      </c>
      <c r="AR12" s="42">
        <v>5.4703452542168178E-2</v>
      </c>
      <c r="AS12" s="7">
        <v>150</v>
      </c>
      <c r="AT12" s="7">
        <v>20</v>
      </c>
      <c r="AU12" s="7">
        <v>534</v>
      </c>
      <c r="AV12" s="7">
        <v>202</v>
      </c>
      <c r="AW12" s="7">
        <v>4</v>
      </c>
      <c r="AX12" s="7">
        <v>273</v>
      </c>
      <c r="AY12" s="28"/>
      <c r="AZ12" s="28"/>
      <c r="BA12" s="7">
        <v>73045.94</v>
      </c>
      <c r="BB12" s="7">
        <v>82683.58</v>
      </c>
      <c r="BC12" s="7">
        <v>270.5539</v>
      </c>
      <c r="BD12" s="7">
        <v>82683.58</v>
      </c>
      <c r="BE12" s="7">
        <v>711</v>
      </c>
      <c r="BF12" s="7">
        <v>7359</v>
      </c>
      <c r="BG12" s="7">
        <v>939</v>
      </c>
      <c r="BH12" s="7">
        <v>10852</v>
      </c>
      <c r="BI12" s="7">
        <v>987</v>
      </c>
      <c r="BJ12" s="7">
        <v>30748</v>
      </c>
      <c r="BK12" s="7">
        <v>815</v>
      </c>
      <c r="BL12" s="7">
        <v>1723</v>
      </c>
      <c r="BM12" s="118">
        <v>310</v>
      </c>
      <c r="BN12" s="118">
        <v>3130</v>
      </c>
      <c r="BO12" s="118">
        <v>182</v>
      </c>
      <c r="BP12" s="118">
        <v>5006</v>
      </c>
      <c r="BQ12" s="118">
        <v>242</v>
      </c>
      <c r="BR12" s="118">
        <v>2024</v>
      </c>
      <c r="BS12" s="118">
        <v>70174</v>
      </c>
      <c r="BT12" s="118">
        <v>308501</v>
      </c>
      <c r="BU12" s="118">
        <v>101080</v>
      </c>
      <c r="BV12" s="118">
        <v>308501</v>
      </c>
      <c r="BW12" s="118">
        <v>202381</v>
      </c>
      <c r="BX12" s="118">
        <v>388160</v>
      </c>
      <c r="BY12" s="162">
        <v>10315</v>
      </c>
      <c r="BZ12" s="162">
        <v>170783</v>
      </c>
      <c r="CA12" s="118">
        <v>5795</v>
      </c>
      <c r="CB12" s="118">
        <v>634</v>
      </c>
      <c r="CC12" s="118">
        <v>634</v>
      </c>
      <c r="CD12" s="118">
        <v>163</v>
      </c>
      <c r="CE12" s="118">
        <v>14983</v>
      </c>
      <c r="CF12" s="118">
        <v>8342</v>
      </c>
      <c r="CG12" s="7">
        <v>144</v>
      </c>
      <c r="CH12" s="7">
        <v>565</v>
      </c>
      <c r="CI12" s="76"/>
      <c r="CJ12" s="163">
        <v>71</v>
      </c>
      <c r="CK12" s="163">
        <v>67</v>
      </c>
      <c r="CL12" s="76"/>
      <c r="CM12" s="7">
        <v>81722755.196620002</v>
      </c>
      <c r="CN12" s="7">
        <v>876278595.22000003</v>
      </c>
      <c r="CO12" s="87">
        <v>51255395.703854151</v>
      </c>
      <c r="CP12" s="87">
        <v>11017866.729331771</v>
      </c>
      <c r="CQ12" s="87">
        <v>139024821.24776438</v>
      </c>
      <c r="CR12" s="87">
        <v>101354.17051050195</v>
      </c>
      <c r="CS12" s="7">
        <v>169</v>
      </c>
      <c r="CT12" s="7">
        <v>24440</v>
      </c>
      <c r="CU12" s="7">
        <v>131342</v>
      </c>
      <c r="CV12" s="31"/>
      <c r="CW12" s="31"/>
      <c r="CX12" s="31"/>
      <c r="CY12" s="31"/>
      <c r="CZ12" s="31"/>
      <c r="DA12" s="72"/>
      <c r="DB12" s="7">
        <v>649616</v>
      </c>
      <c r="DC12" s="7">
        <v>672682</v>
      </c>
      <c r="DD12" s="7">
        <v>695409</v>
      </c>
      <c r="DE12" s="7">
        <v>718196</v>
      </c>
      <c r="DF12" s="7">
        <v>741037</v>
      </c>
      <c r="DG12" s="7">
        <v>642819.1</v>
      </c>
      <c r="DH12" s="7">
        <v>522708.39</v>
      </c>
      <c r="DI12" s="7">
        <v>60325.82</v>
      </c>
      <c r="DJ12" s="7">
        <v>83999.58</v>
      </c>
      <c r="DK12" s="7">
        <v>89589</v>
      </c>
      <c r="DL12" s="7">
        <v>408904.7</v>
      </c>
      <c r="DM12" s="7">
        <v>403484.8</v>
      </c>
      <c r="DN12" s="7">
        <v>56260.02</v>
      </c>
      <c r="DO12" s="7">
        <v>471309.43676200003</v>
      </c>
      <c r="DP12" s="7">
        <v>6089.509</v>
      </c>
      <c r="DQ12" s="7">
        <v>929</v>
      </c>
      <c r="DR12" s="7">
        <v>170</v>
      </c>
      <c r="DS12" s="7">
        <v>740</v>
      </c>
      <c r="DT12" s="7">
        <v>189</v>
      </c>
      <c r="DU12" s="7">
        <v>937</v>
      </c>
      <c r="DV12" s="7">
        <v>88258</v>
      </c>
      <c r="DW12" s="7">
        <v>1030</v>
      </c>
      <c r="DX12" s="7">
        <v>1430</v>
      </c>
      <c r="DY12" s="7"/>
      <c r="EC12" s="72"/>
      <c r="EH12" s="7"/>
    </row>
    <row r="13" spans="2:138" x14ac:dyDescent="0.25">
      <c r="B13" s="5">
        <v>4</v>
      </c>
      <c r="C13" s="6" t="s">
        <v>27</v>
      </c>
      <c r="D13"/>
      <c r="E13" s="7">
        <v>253843.87</v>
      </c>
      <c r="F13" s="7">
        <v>265522.94</v>
      </c>
      <c r="G13" s="7">
        <v>43630.784</v>
      </c>
      <c r="H13" s="7">
        <v>71682.19</v>
      </c>
      <c r="I13" s="7">
        <v>548</v>
      </c>
      <c r="J13" s="7">
        <v>105</v>
      </c>
      <c r="K13" s="7">
        <v>1406295.9720000001</v>
      </c>
      <c r="L13" s="7">
        <v>85368</v>
      </c>
      <c r="M13" s="7">
        <v>25258503.263999999</v>
      </c>
      <c r="N13" s="7">
        <v>174634</v>
      </c>
      <c r="O13" s="7">
        <v>78783130.799999997</v>
      </c>
      <c r="P13" s="7">
        <v>223936</v>
      </c>
      <c r="Q13" s="7">
        <v>236318329.31299999</v>
      </c>
      <c r="R13" s="7">
        <v>230938</v>
      </c>
      <c r="S13" s="7">
        <v>732.10199999999998</v>
      </c>
      <c r="T13" s="7">
        <v>396081.7</v>
      </c>
      <c r="U13" s="7">
        <v>33078.9</v>
      </c>
      <c r="V13" s="7">
        <v>61505</v>
      </c>
      <c r="W13" s="7">
        <v>392484</v>
      </c>
      <c r="X13" s="7">
        <v>34740.5</v>
      </c>
      <c r="Y13" s="7">
        <v>8.3910999999999998</v>
      </c>
      <c r="Z13" s="159">
        <v>0.50924689999999995</v>
      </c>
      <c r="AA13" s="7">
        <v>17397</v>
      </c>
      <c r="AB13" s="7">
        <v>41.082999999999998</v>
      </c>
      <c r="AC13" s="41">
        <v>7.3927800000000001</v>
      </c>
      <c r="AD13" s="41">
        <v>26.1313131313131</v>
      </c>
      <c r="AE13" s="41">
        <v>54.976551457121801</v>
      </c>
      <c r="AF13" s="41">
        <v>3.0445307019999999</v>
      </c>
      <c r="AG13" s="128">
        <v>91.006047999999993</v>
      </c>
      <c r="AH13" s="128">
        <v>39.301274999999997</v>
      </c>
      <c r="AI13" s="9">
        <v>0</v>
      </c>
      <c r="AJ13" s="41">
        <v>97.8</v>
      </c>
      <c r="AK13" s="10">
        <v>8428</v>
      </c>
      <c r="AL13" s="10">
        <v>929</v>
      </c>
      <c r="AM13" s="91">
        <v>4522</v>
      </c>
      <c r="AN13" s="91">
        <v>3322</v>
      </c>
      <c r="AO13" s="7">
        <v>306492</v>
      </c>
      <c r="AP13" s="7">
        <v>580199</v>
      </c>
      <c r="AQ13" s="7">
        <v>204</v>
      </c>
      <c r="AR13" s="42">
        <v>5.4703452542168178E-2</v>
      </c>
      <c r="AS13" s="7">
        <v>250</v>
      </c>
      <c r="AT13" s="7">
        <v>9</v>
      </c>
      <c r="AU13" s="7">
        <v>491</v>
      </c>
      <c r="AV13" s="7">
        <v>73</v>
      </c>
      <c r="AW13" s="7">
        <v>67</v>
      </c>
      <c r="AX13" s="7">
        <v>511</v>
      </c>
      <c r="AY13" s="28"/>
      <c r="AZ13" s="28"/>
      <c r="BA13" s="7">
        <v>91368.24</v>
      </c>
      <c r="BB13" s="7">
        <v>99140.06</v>
      </c>
      <c r="BC13" s="7">
        <v>0</v>
      </c>
      <c r="BD13" s="7">
        <v>99140.06</v>
      </c>
      <c r="BE13" s="7">
        <v>892</v>
      </c>
      <c r="BF13" s="7">
        <v>8988</v>
      </c>
      <c r="BG13" s="7">
        <v>682</v>
      </c>
      <c r="BH13" s="7">
        <v>5075</v>
      </c>
      <c r="BI13" s="7">
        <v>843</v>
      </c>
      <c r="BJ13" s="7">
        <v>23832</v>
      </c>
      <c r="BK13" s="7">
        <v>739</v>
      </c>
      <c r="BL13" s="7">
        <v>3077</v>
      </c>
      <c r="BM13" s="118">
        <v>517</v>
      </c>
      <c r="BN13" s="118">
        <v>6226</v>
      </c>
      <c r="BO13" s="118">
        <v>233</v>
      </c>
      <c r="BP13" s="118">
        <v>4880</v>
      </c>
      <c r="BQ13" s="118">
        <v>241</v>
      </c>
      <c r="BR13" s="118">
        <v>2539</v>
      </c>
      <c r="BS13" s="118">
        <v>200332</v>
      </c>
      <c r="BT13" s="118">
        <v>558941</v>
      </c>
      <c r="BU13" s="118">
        <v>250259</v>
      </c>
      <c r="BV13" s="118">
        <v>558941</v>
      </c>
      <c r="BW13" s="118">
        <v>222802</v>
      </c>
      <c r="BX13" s="118">
        <v>376369.96</v>
      </c>
      <c r="BY13" s="162">
        <v>23879</v>
      </c>
      <c r="BZ13" s="162">
        <v>182779</v>
      </c>
      <c r="CA13" s="118">
        <v>6798</v>
      </c>
      <c r="CB13" s="118">
        <v>617</v>
      </c>
      <c r="CC13" s="118">
        <v>617</v>
      </c>
      <c r="CD13" s="118">
        <v>152</v>
      </c>
      <c r="CE13" s="118">
        <v>11027</v>
      </c>
      <c r="CF13" s="118">
        <v>6145</v>
      </c>
      <c r="CG13" s="7">
        <v>167</v>
      </c>
      <c r="CH13" s="7">
        <v>792</v>
      </c>
      <c r="CI13" s="76"/>
      <c r="CJ13" s="163">
        <v>35</v>
      </c>
      <c r="CK13" s="163">
        <v>23</v>
      </c>
      <c r="CL13" s="76"/>
      <c r="CM13" s="7">
        <v>111169458.7437</v>
      </c>
      <c r="CN13" s="7">
        <v>1005983422.49</v>
      </c>
      <c r="CO13" s="87">
        <v>82132708.16100961</v>
      </c>
      <c r="CP13" s="87">
        <v>12273106.188603535</v>
      </c>
      <c r="CQ13" s="87">
        <v>111243194.11670424</v>
      </c>
      <c r="CR13" s="87">
        <v>131458.34114491835</v>
      </c>
      <c r="CS13" s="7">
        <v>252</v>
      </c>
      <c r="CT13" s="7">
        <v>33042</v>
      </c>
      <c r="CU13" s="7">
        <v>169345</v>
      </c>
      <c r="CV13" s="31"/>
      <c r="CW13" s="31"/>
      <c r="CX13" s="31"/>
      <c r="CY13" s="31"/>
      <c r="CZ13" s="31"/>
      <c r="DA13" s="72"/>
      <c r="DB13" s="7">
        <v>836748</v>
      </c>
      <c r="DC13" s="7">
        <v>852373</v>
      </c>
      <c r="DD13" s="7">
        <v>866375</v>
      </c>
      <c r="DE13" s="7">
        <v>880299</v>
      </c>
      <c r="DF13" s="7">
        <v>894136</v>
      </c>
      <c r="DG13" s="7">
        <v>835223.45</v>
      </c>
      <c r="DH13" s="7">
        <v>679691.48999999987</v>
      </c>
      <c r="DI13" s="7">
        <v>77219.95</v>
      </c>
      <c r="DJ13" s="7">
        <v>111913.4</v>
      </c>
      <c r="DK13" s="7">
        <v>134814.1</v>
      </c>
      <c r="DL13" s="7">
        <v>511276</v>
      </c>
      <c r="DM13" s="7">
        <v>509881.9</v>
      </c>
      <c r="DN13" s="7">
        <v>83921.52</v>
      </c>
      <c r="DO13" s="7">
        <v>599284.92530700006</v>
      </c>
      <c r="DP13" s="7">
        <v>6020.7460000000001</v>
      </c>
      <c r="DQ13" s="7">
        <v>1634</v>
      </c>
      <c r="DR13" s="7">
        <v>353</v>
      </c>
      <c r="DS13" s="7">
        <v>1457</v>
      </c>
      <c r="DT13" s="7">
        <v>177</v>
      </c>
      <c r="DU13" s="7">
        <v>1837</v>
      </c>
      <c r="DV13" s="7">
        <v>109369</v>
      </c>
      <c r="DW13" s="7">
        <v>1916</v>
      </c>
      <c r="DX13" s="7">
        <v>2274</v>
      </c>
      <c r="DY13" s="7"/>
      <c r="EC13" s="72"/>
      <c r="EH13" s="7"/>
    </row>
    <row r="14" spans="2:138" x14ac:dyDescent="0.25">
      <c r="B14" s="5">
        <v>5</v>
      </c>
      <c r="C14" s="6" t="s">
        <v>28</v>
      </c>
      <c r="D14"/>
      <c r="E14" s="7">
        <v>775217.78</v>
      </c>
      <c r="F14" s="7">
        <v>773486.8</v>
      </c>
      <c r="G14" s="7">
        <v>159876.478</v>
      </c>
      <c r="H14" s="7">
        <v>248766.05</v>
      </c>
      <c r="I14" s="7">
        <v>2186</v>
      </c>
      <c r="J14" s="7">
        <v>521</v>
      </c>
      <c r="K14" s="7">
        <v>3847057.18</v>
      </c>
      <c r="L14" s="7">
        <v>329906</v>
      </c>
      <c r="M14" s="7">
        <v>336687495.41500002</v>
      </c>
      <c r="N14" s="7">
        <v>342525</v>
      </c>
      <c r="O14" s="7">
        <v>337755486.292</v>
      </c>
      <c r="P14" s="7">
        <v>749596</v>
      </c>
      <c r="Q14" s="7">
        <v>723292057.87310004</v>
      </c>
      <c r="R14" s="7">
        <v>762466</v>
      </c>
      <c r="S14" s="7">
        <v>4201.45</v>
      </c>
      <c r="T14" s="7">
        <v>1259250</v>
      </c>
      <c r="U14" s="7">
        <v>103796.7</v>
      </c>
      <c r="V14" s="7">
        <v>200866</v>
      </c>
      <c r="W14" s="7">
        <v>1268008</v>
      </c>
      <c r="X14" s="7">
        <v>163643.4</v>
      </c>
      <c r="Y14" s="7">
        <v>9.1980500000000003</v>
      </c>
      <c r="Z14" s="159">
        <v>0.16310915000000001</v>
      </c>
      <c r="AA14" s="7">
        <v>57977</v>
      </c>
      <c r="AB14" s="7">
        <v>41.713099999999997</v>
      </c>
      <c r="AC14" s="41">
        <v>7.4292699999999998</v>
      </c>
      <c r="AD14" s="41">
        <v>27.358173076923102</v>
      </c>
      <c r="AE14" s="41">
        <v>231.80535335069519</v>
      </c>
      <c r="AF14" s="41">
        <v>3.8860844768599998</v>
      </c>
      <c r="AG14" s="128">
        <v>529.245045</v>
      </c>
      <c r="AH14" s="128">
        <v>218.418611</v>
      </c>
      <c r="AI14" s="9">
        <v>37.4</v>
      </c>
      <c r="AJ14" s="41">
        <v>98</v>
      </c>
      <c r="AK14" s="10">
        <v>48884</v>
      </c>
      <c r="AL14" s="10">
        <v>5960</v>
      </c>
      <c r="AM14" s="91">
        <v>8983</v>
      </c>
      <c r="AN14" s="91">
        <v>6352</v>
      </c>
      <c r="AO14" s="7">
        <v>1260380</v>
      </c>
      <c r="AP14" s="7">
        <v>1870189</v>
      </c>
      <c r="AQ14" s="7">
        <v>532</v>
      </c>
      <c r="AR14" s="42">
        <v>1.7698003044169269E-2</v>
      </c>
      <c r="AS14" s="7">
        <v>423</v>
      </c>
      <c r="AT14" s="7">
        <v>56</v>
      </c>
      <c r="AU14" s="7">
        <v>2113</v>
      </c>
      <c r="AV14" s="7">
        <v>1598</v>
      </c>
      <c r="AW14" s="7">
        <v>0</v>
      </c>
      <c r="AX14" s="7">
        <v>1130</v>
      </c>
      <c r="AY14" s="28"/>
      <c r="AZ14" s="28"/>
      <c r="BA14" s="7">
        <v>282741.40000000002</v>
      </c>
      <c r="BB14" s="7">
        <v>336677.5</v>
      </c>
      <c r="BC14" s="7">
        <v>1727.8209999999999</v>
      </c>
      <c r="BD14" s="7">
        <v>336677.5</v>
      </c>
      <c r="BE14" s="7">
        <v>914</v>
      </c>
      <c r="BF14" s="7">
        <v>12517</v>
      </c>
      <c r="BG14" s="7">
        <v>1167</v>
      </c>
      <c r="BH14" s="7">
        <v>10866</v>
      </c>
      <c r="BI14" s="7">
        <v>1491</v>
      </c>
      <c r="BJ14" s="7">
        <v>35724</v>
      </c>
      <c r="BK14" s="7">
        <v>322</v>
      </c>
      <c r="BL14" s="7">
        <v>2520</v>
      </c>
      <c r="BM14" s="118">
        <v>655</v>
      </c>
      <c r="BN14" s="118">
        <v>3564</v>
      </c>
      <c r="BO14" s="118">
        <v>442</v>
      </c>
      <c r="BP14" s="118">
        <v>4464</v>
      </c>
      <c r="BQ14" s="118">
        <v>288</v>
      </c>
      <c r="BR14" s="118">
        <v>751</v>
      </c>
      <c r="BS14" s="118">
        <v>213873</v>
      </c>
      <c r="BT14" s="118">
        <v>1023539</v>
      </c>
      <c r="BU14" s="118">
        <v>282650</v>
      </c>
      <c r="BV14" s="118">
        <v>1023539</v>
      </c>
      <c r="BW14" s="118">
        <v>829699</v>
      </c>
      <c r="BX14" s="118">
        <v>1805928</v>
      </c>
      <c r="BY14" s="162">
        <v>20185</v>
      </c>
      <c r="BZ14" s="162">
        <v>536277</v>
      </c>
      <c r="CA14" s="118">
        <v>4348</v>
      </c>
      <c r="CB14" s="118">
        <v>217</v>
      </c>
      <c r="CC14" s="118">
        <v>217</v>
      </c>
      <c r="CD14" s="118">
        <v>111</v>
      </c>
      <c r="CE14" s="118">
        <v>69493</v>
      </c>
      <c r="CF14" s="118">
        <v>39130</v>
      </c>
      <c r="CG14" s="7">
        <v>503</v>
      </c>
      <c r="CH14" s="7">
        <v>1400</v>
      </c>
      <c r="CI14" s="76"/>
      <c r="CJ14" s="163">
        <v>90</v>
      </c>
      <c r="CK14" s="163">
        <v>5</v>
      </c>
      <c r="CL14" s="76"/>
      <c r="CM14" s="7">
        <v>239380705.32179999</v>
      </c>
      <c r="CN14" s="7">
        <v>3707183749.04</v>
      </c>
      <c r="CO14" s="87">
        <v>349384142.49867964</v>
      </c>
      <c r="CP14" s="87">
        <v>66406054.09283936</v>
      </c>
      <c r="CQ14" s="87">
        <v>373101725.7400701</v>
      </c>
      <c r="CR14" s="87">
        <v>451438.89551950549</v>
      </c>
      <c r="CS14" s="7">
        <v>445</v>
      </c>
      <c r="CT14" s="7">
        <v>85203</v>
      </c>
      <c r="CU14" s="7">
        <v>558031</v>
      </c>
      <c r="CV14" s="31"/>
      <c r="CW14" s="31"/>
      <c r="CX14" s="31"/>
      <c r="CY14" s="31"/>
      <c r="CZ14" s="31"/>
      <c r="DA14" s="72"/>
      <c r="DB14" s="7">
        <v>2782013</v>
      </c>
      <c r="DC14" s="7">
        <v>2818077</v>
      </c>
      <c r="DD14" s="7">
        <v>2854334</v>
      </c>
      <c r="DE14" s="7">
        <v>2890108</v>
      </c>
      <c r="DF14" s="7">
        <v>2925594</v>
      </c>
      <c r="DG14" s="7">
        <v>2805524.8</v>
      </c>
      <c r="DH14" s="7">
        <v>2270228.7999999998</v>
      </c>
      <c r="DI14" s="7">
        <v>266909.7</v>
      </c>
      <c r="DJ14" s="7">
        <v>392644.5</v>
      </c>
      <c r="DK14" s="7">
        <v>421244.6</v>
      </c>
      <c r="DL14" s="7">
        <v>1724726</v>
      </c>
      <c r="DM14" s="7">
        <v>1718242.7</v>
      </c>
      <c r="DN14" s="7">
        <v>275633.09999999998</v>
      </c>
      <c r="DO14" s="7">
        <v>2000404.700438</v>
      </c>
      <c r="DP14" s="7">
        <v>28779.4</v>
      </c>
      <c r="DQ14" s="7">
        <v>4044</v>
      </c>
      <c r="DR14" s="7">
        <v>420</v>
      </c>
      <c r="DS14" s="7">
        <v>3272</v>
      </c>
      <c r="DT14" s="7">
        <v>772</v>
      </c>
      <c r="DU14" s="7">
        <v>4261</v>
      </c>
      <c r="DV14" s="7">
        <v>370752</v>
      </c>
      <c r="DW14" s="7">
        <v>4225</v>
      </c>
      <c r="DX14" s="7">
        <v>5483</v>
      </c>
      <c r="DY14" s="7"/>
      <c r="EC14" s="72"/>
      <c r="EH14" s="7"/>
    </row>
    <row r="15" spans="2:138" x14ac:dyDescent="0.25">
      <c r="B15" s="5">
        <v>6</v>
      </c>
      <c r="C15" s="6" t="s">
        <v>29</v>
      </c>
      <c r="D15"/>
      <c r="E15" s="7">
        <v>179262.06700000001</v>
      </c>
      <c r="F15" s="7">
        <v>182237.92</v>
      </c>
      <c r="G15" s="7">
        <v>40332.383699999998</v>
      </c>
      <c r="H15" s="7">
        <v>49403.83</v>
      </c>
      <c r="I15" s="7">
        <v>551</v>
      </c>
      <c r="J15" s="7">
        <v>96</v>
      </c>
      <c r="K15" s="7">
        <v>977222.22100000002</v>
      </c>
      <c r="L15" s="7">
        <v>62124</v>
      </c>
      <c r="M15" s="7">
        <v>221797997.78999999</v>
      </c>
      <c r="N15" s="7">
        <v>141330</v>
      </c>
      <c r="O15" s="7">
        <v>70882074.746999994</v>
      </c>
      <c r="P15" s="7">
        <v>185348</v>
      </c>
      <c r="Q15" s="7">
        <v>205014390.426</v>
      </c>
      <c r="R15" s="7">
        <v>188942</v>
      </c>
      <c r="S15" s="7">
        <v>321.24</v>
      </c>
      <c r="T15" s="7">
        <v>331347.3</v>
      </c>
      <c r="U15" s="7">
        <v>34031.360000000001</v>
      </c>
      <c r="V15" s="7">
        <v>56152</v>
      </c>
      <c r="W15" s="7">
        <v>344484</v>
      </c>
      <c r="X15" s="7">
        <v>40667.449999999997</v>
      </c>
      <c r="Y15" s="7">
        <v>8.6512399999999996</v>
      </c>
      <c r="Z15" s="159">
        <v>0.28133348000000002</v>
      </c>
      <c r="AA15" s="7">
        <v>18134</v>
      </c>
      <c r="AB15" s="7">
        <v>38.683500000000002</v>
      </c>
      <c r="AC15" s="41">
        <v>7.3040200000000004</v>
      </c>
      <c r="AD15" s="41">
        <v>25.177483443708599</v>
      </c>
      <c r="AE15" s="41">
        <v>79.713129461169004</v>
      </c>
      <c r="AF15" s="41">
        <v>4.07103615683</v>
      </c>
      <c r="AG15" s="128">
        <v>132.91014899999999</v>
      </c>
      <c r="AH15" s="128">
        <v>62.838079000000008</v>
      </c>
      <c r="AI15" s="9">
        <v>0</v>
      </c>
      <c r="AJ15" s="41">
        <v>94.8</v>
      </c>
      <c r="AK15" s="10">
        <v>11103</v>
      </c>
      <c r="AL15" s="10">
        <v>2455</v>
      </c>
      <c r="AM15" s="91">
        <v>4870</v>
      </c>
      <c r="AN15" s="91">
        <v>3007</v>
      </c>
      <c r="AO15" s="7">
        <v>234513</v>
      </c>
      <c r="AP15" s="7">
        <v>477374</v>
      </c>
      <c r="AQ15" s="7">
        <v>918</v>
      </c>
      <c r="AR15" s="42">
        <v>0.17310569148795163</v>
      </c>
      <c r="AS15" s="7">
        <v>207</v>
      </c>
      <c r="AT15" s="7">
        <v>22</v>
      </c>
      <c r="AU15" s="7">
        <v>582</v>
      </c>
      <c r="AV15" s="7">
        <v>336</v>
      </c>
      <c r="AW15" s="7">
        <v>128</v>
      </c>
      <c r="AX15" s="7">
        <v>553</v>
      </c>
      <c r="AY15" s="28"/>
      <c r="AZ15" s="28"/>
      <c r="BA15" s="7">
        <v>67954.429999999993</v>
      </c>
      <c r="BB15" s="7">
        <v>74080.72</v>
      </c>
      <c r="BC15" s="7">
        <v>0</v>
      </c>
      <c r="BD15" s="7">
        <v>74080.72</v>
      </c>
      <c r="BE15" s="7">
        <v>668</v>
      </c>
      <c r="BF15" s="7">
        <v>9868</v>
      </c>
      <c r="BG15" s="7">
        <v>611</v>
      </c>
      <c r="BH15" s="7">
        <v>4806</v>
      </c>
      <c r="BI15" s="7">
        <v>897</v>
      </c>
      <c r="BJ15" s="7">
        <v>17090</v>
      </c>
      <c r="BK15" s="7">
        <v>462</v>
      </c>
      <c r="BL15" s="7">
        <v>2390</v>
      </c>
      <c r="BM15" s="118">
        <v>1485</v>
      </c>
      <c r="BN15" s="118">
        <v>5243</v>
      </c>
      <c r="BO15" s="118">
        <v>1124</v>
      </c>
      <c r="BP15" s="118">
        <v>5874</v>
      </c>
      <c r="BQ15" s="118">
        <v>1123</v>
      </c>
      <c r="BR15" s="118">
        <v>1596</v>
      </c>
      <c r="BS15" s="118">
        <v>94192</v>
      </c>
      <c r="BT15" s="118">
        <v>273159</v>
      </c>
      <c r="BU15" s="118">
        <v>113673</v>
      </c>
      <c r="BV15" s="118">
        <v>273159</v>
      </c>
      <c r="BW15" s="118">
        <v>196469</v>
      </c>
      <c r="BX15" s="118">
        <v>412279</v>
      </c>
      <c r="BY15" s="162">
        <v>17401</v>
      </c>
      <c r="BZ15" s="162">
        <v>194554</v>
      </c>
      <c r="CA15" s="118">
        <v>8324</v>
      </c>
      <c r="CB15" s="118">
        <v>740</v>
      </c>
      <c r="CC15" s="118">
        <v>740</v>
      </c>
      <c r="CD15" s="118">
        <v>257</v>
      </c>
      <c r="CE15" s="118">
        <v>17656</v>
      </c>
      <c r="CF15" s="118">
        <v>10996</v>
      </c>
      <c r="CG15" s="7">
        <v>139</v>
      </c>
      <c r="CH15" s="7">
        <v>468</v>
      </c>
      <c r="CI15" s="76"/>
      <c r="CJ15" s="163">
        <v>58</v>
      </c>
      <c r="CK15" s="163">
        <v>56</v>
      </c>
      <c r="CL15" s="76"/>
      <c r="CM15" s="7">
        <v>79633726.529880002</v>
      </c>
      <c r="CN15" s="7">
        <v>745501275.90999997</v>
      </c>
      <c r="CO15" s="87">
        <v>78517193.267425761</v>
      </c>
      <c r="CP15" s="87">
        <v>11491502.402518416</v>
      </c>
      <c r="CQ15" s="87">
        <v>96758360.365381777</v>
      </c>
      <c r="CR15" s="87">
        <v>78934.617965991711</v>
      </c>
      <c r="CS15" s="7">
        <v>116</v>
      </c>
      <c r="CT15" s="7">
        <v>50187</v>
      </c>
      <c r="CU15" s="7">
        <v>128393</v>
      </c>
      <c r="CV15" s="31"/>
      <c r="CW15" s="31"/>
      <c r="CX15" s="31"/>
      <c r="CY15" s="31"/>
      <c r="CZ15" s="31"/>
      <c r="DA15" s="72"/>
      <c r="DB15" s="7">
        <v>658910</v>
      </c>
      <c r="DC15" s="7">
        <v>672263</v>
      </c>
      <c r="DD15" s="7">
        <v>685394</v>
      </c>
      <c r="DE15" s="7">
        <v>698295</v>
      </c>
      <c r="DF15" s="7">
        <v>710982</v>
      </c>
      <c r="DG15" s="7">
        <v>661920.38</v>
      </c>
      <c r="DH15" s="7">
        <v>543302.94999999995</v>
      </c>
      <c r="DI15" s="7">
        <v>56550.45</v>
      </c>
      <c r="DJ15" s="7">
        <v>85137.33</v>
      </c>
      <c r="DK15" s="7">
        <v>102149.6</v>
      </c>
      <c r="DL15" s="7">
        <v>418083</v>
      </c>
      <c r="DM15" s="7">
        <v>417106.1</v>
      </c>
      <c r="DN15" s="7">
        <v>60386.22</v>
      </c>
      <c r="DO15" s="7">
        <v>483445.738709</v>
      </c>
      <c r="DP15" s="7">
        <v>5697.77</v>
      </c>
      <c r="DQ15" s="7">
        <v>1008</v>
      </c>
      <c r="DR15" s="7">
        <v>145</v>
      </c>
      <c r="DS15" s="7">
        <v>881</v>
      </c>
      <c r="DT15" s="7">
        <v>127</v>
      </c>
      <c r="DU15" s="7">
        <v>1181</v>
      </c>
      <c r="DV15" s="7">
        <v>81620</v>
      </c>
      <c r="DW15" s="7">
        <v>1088</v>
      </c>
      <c r="DX15" s="7">
        <v>1299</v>
      </c>
      <c r="DY15" s="7"/>
      <c r="EC15" s="72"/>
      <c r="EH15" s="7"/>
    </row>
    <row r="16" spans="2:138" x14ac:dyDescent="0.25">
      <c r="B16" s="5">
        <v>7</v>
      </c>
      <c r="C16" s="6" t="s">
        <v>30</v>
      </c>
      <c r="D16"/>
      <c r="E16" s="7">
        <v>1400432.83</v>
      </c>
      <c r="F16" s="7">
        <v>785014.27</v>
      </c>
      <c r="G16" s="7">
        <v>152607.133</v>
      </c>
      <c r="H16" s="7">
        <v>310203.30000000005</v>
      </c>
      <c r="I16" s="7">
        <v>2528</v>
      </c>
      <c r="J16" s="7">
        <v>603</v>
      </c>
      <c r="K16" s="7">
        <v>15389711.903000001</v>
      </c>
      <c r="L16" s="7">
        <v>642269</v>
      </c>
      <c r="M16" s="7">
        <v>834677333.66799998</v>
      </c>
      <c r="N16" s="7">
        <v>512179</v>
      </c>
      <c r="O16" s="7">
        <v>335714273.96899998</v>
      </c>
      <c r="P16" s="7">
        <v>1133650</v>
      </c>
      <c r="Q16" s="7">
        <v>1356048202.6930001</v>
      </c>
      <c r="R16" s="7">
        <v>1168919</v>
      </c>
      <c r="S16" s="7">
        <v>10702.9</v>
      </c>
      <c r="T16" s="7">
        <v>2361135</v>
      </c>
      <c r="U16" s="7">
        <v>297150.09999999998</v>
      </c>
      <c r="V16" s="7">
        <v>159478</v>
      </c>
      <c r="W16" s="7">
        <v>1845075</v>
      </c>
      <c r="X16" s="7">
        <v>146650.6</v>
      </c>
      <c r="Y16" s="7">
        <v>6.20967</v>
      </c>
      <c r="Z16" s="159">
        <v>0.78900188999999998</v>
      </c>
      <c r="AA16" s="7">
        <v>102170</v>
      </c>
      <c r="AB16" s="7">
        <v>41.157499999999999</v>
      </c>
      <c r="AC16" s="41">
        <v>7.6641300000000001</v>
      </c>
      <c r="AD16" s="41">
        <v>23.0779220779221</v>
      </c>
      <c r="AE16" s="41">
        <v>156.55079611547768</v>
      </c>
      <c r="AF16" s="41">
        <v>1.4283439653900001</v>
      </c>
      <c r="AG16" s="128">
        <v>185.33981299999996</v>
      </c>
      <c r="AH16" s="128">
        <v>66.932933999999975</v>
      </c>
      <c r="AI16" s="9">
        <v>0.5</v>
      </c>
      <c r="AJ16" s="41">
        <v>69.8</v>
      </c>
      <c r="AK16" s="10">
        <v>36716</v>
      </c>
      <c r="AL16" s="10">
        <v>5890</v>
      </c>
      <c r="AM16" s="91">
        <v>19052</v>
      </c>
      <c r="AN16" s="91">
        <v>11700</v>
      </c>
      <c r="AO16" s="7">
        <v>1495729</v>
      </c>
      <c r="AP16" s="7">
        <v>3071127</v>
      </c>
      <c r="AQ16" s="7">
        <v>162</v>
      </c>
      <c r="AR16" s="42">
        <v>0.01</v>
      </c>
      <c r="AS16" s="7">
        <v>1766</v>
      </c>
      <c r="AT16" s="7">
        <v>83</v>
      </c>
      <c r="AU16" s="7">
        <v>1520</v>
      </c>
      <c r="AV16" s="7">
        <v>179</v>
      </c>
      <c r="AW16" s="7">
        <v>149</v>
      </c>
      <c r="AX16" s="7">
        <v>1724</v>
      </c>
      <c r="AY16" s="28"/>
      <c r="AZ16" s="28"/>
      <c r="BA16" s="7">
        <v>350732.6</v>
      </c>
      <c r="BB16" s="7">
        <v>398709</v>
      </c>
      <c r="BC16" s="7">
        <v>0</v>
      </c>
      <c r="BD16" s="7">
        <v>398709</v>
      </c>
      <c r="BE16" s="7">
        <v>5694</v>
      </c>
      <c r="BF16" s="7">
        <v>8233</v>
      </c>
      <c r="BG16" s="7">
        <v>5144</v>
      </c>
      <c r="BH16" s="7">
        <v>5943</v>
      </c>
      <c r="BI16" s="7">
        <v>3300</v>
      </c>
      <c r="BJ16" s="7">
        <v>8042</v>
      </c>
      <c r="BK16" s="7">
        <v>1055</v>
      </c>
      <c r="BL16" s="7">
        <v>1629</v>
      </c>
      <c r="BM16" s="118">
        <v>434</v>
      </c>
      <c r="BN16" s="118">
        <v>22904</v>
      </c>
      <c r="BO16" s="118">
        <v>200</v>
      </c>
      <c r="BP16" s="118">
        <v>22395</v>
      </c>
      <c r="BQ16" s="118">
        <v>216</v>
      </c>
      <c r="BR16" s="118">
        <v>3327</v>
      </c>
      <c r="BS16" s="118">
        <v>899574</v>
      </c>
      <c r="BT16" s="118">
        <v>3915474</v>
      </c>
      <c r="BU16" s="118">
        <v>1136703</v>
      </c>
      <c r="BV16" s="118">
        <v>3915474</v>
      </c>
      <c r="BW16" s="118">
        <v>509205</v>
      </c>
      <c r="BX16" s="118">
        <v>1224068.83</v>
      </c>
      <c r="BY16" s="162">
        <v>36296</v>
      </c>
      <c r="BZ16" s="162">
        <v>838560</v>
      </c>
      <c r="CA16" s="118">
        <v>22372</v>
      </c>
      <c r="CB16" s="118">
        <v>705</v>
      </c>
      <c r="CC16" s="118">
        <v>705</v>
      </c>
      <c r="CD16" s="118">
        <v>186</v>
      </c>
      <c r="CE16" s="118">
        <v>39849</v>
      </c>
      <c r="CF16" s="118">
        <v>18345</v>
      </c>
      <c r="CG16" s="7">
        <v>634</v>
      </c>
      <c r="CH16" s="7">
        <v>3227</v>
      </c>
      <c r="CI16" s="76"/>
      <c r="CJ16" s="163">
        <v>608</v>
      </c>
      <c r="CK16" s="163">
        <v>231</v>
      </c>
      <c r="CL16" s="76"/>
      <c r="CM16" s="7">
        <v>412238144.43779999</v>
      </c>
      <c r="CN16" s="7">
        <v>3140354974.9899998</v>
      </c>
      <c r="CO16" s="87">
        <v>293004715.41399324</v>
      </c>
      <c r="CP16" s="87">
        <v>45477425.340913601</v>
      </c>
      <c r="CQ16" s="87">
        <v>253285263.74522918</v>
      </c>
      <c r="CR16" s="87">
        <v>222723.383370033</v>
      </c>
      <c r="CS16" s="7">
        <v>293</v>
      </c>
      <c r="CT16" s="7">
        <v>625643</v>
      </c>
      <c r="CU16" s="7">
        <v>1316927</v>
      </c>
      <c r="CV16" s="31"/>
      <c r="CW16" s="31"/>
      <c r="CX16" s="31"/>
      <c r="CY16" s="31"/>
      <c r="CZ16" s="31"/>
      <c r="DA16" s="72"/>
      <c r="DB16" s="7">
        <v>4903755</v>
      </c>
      <c r="DC16" s="7">
        <v>4980633</v>
      </c>
      <c r="DD16" s="7">
        <v>5050568</v>
      </c>
      <c r="DE16" s="7">
        <v>5119186</v>
      </c>
      <c r="DF16" s="7">
        <v>5186572</v>
      </c>
      <c r="DG16" s="7">
        <v>4900731.9000000004</v>
      </c>
      <c r="DH16" s="7">
        <v>3782405.6</v>
      </c>
      <c r="DI16" s="7">
        <v>565218.69999999995</v>
      </c>
      <c r="DJ16" s="7">
        <v>832053.4</v>
      </c>
      <c r="DK16" s="7">
        <v>852347.8</v>
      </c>
      <c r="DL16" s="7">
        <v>2651112</v>
      </c>
      <c r="DM16" s="7">
        <v>2660403</v>
      </c>
      <c r="DN16" s="7">
        <v>574464.9</v>
      </c>
      <c r="DO16" s="7">
        <v>3206336.6304600001</v>
      </c>
      <c r="DP16" s="7">
        <v>67748.25</v>
      </c>
      <c r="DQ16" s="7">
        <v>3823</v>
      </c>
      <c r="DR16" s="7">
        <v>5293</v>
      </c>
      <c r="DS16" s="7">
        <v>3411</v>
      </c>
      <c r="DT16" s="7">
        <v>412</v>
      </c>
      <c r="DU16" s="7">
        <v>17351</v>
      </c>
      <c r="DV16" s="7">
        <v>653454</v>
      </c>
      <c r="DW16" s="7">
        <v>9025</v>
      </c>
      <c r="DX16" s="7">
        <v>19757</v>
      </c>
      <c r="DY16" s="7"/>
      <c r="EC16" s="72"/>
      <c r="EH16" s="7"/>
    </row>
    <row r="17" spans="2:138" x14ac:dyDescent="0.25">
      <c r="B17" s="5">
        <v>8</v>
      </c>
      <c r="C17" s="6" t="s">
        <v>31</v>
      </c>
      <c r="D17"/>
      <c r="E17" s="7">
        <v>969462.58</v>
      </c>
      <c r="F17" s="7">
        <v>816879.84</v>
      </c>
      <c r="G17" s="7">
        <v>143006.84099999999</v>
      </c>
      <c r="H17" s="7">
        <v>323023.8</v>
      </c>
      <c r="I17" s="7">
        <v>2178</v>
      </c>
      <c r="J17" s="7">
        <v>622</v>
      </c>
      <c r="K17" s="7">
        <v>6642553.7640000004</v>
      </c>
      <c r="L17" s="7">
        <v>376209</v>
      </c>
      <c r="M17" s="7">
        <v>79384380.991999999</v>
      </c>
      <c r="N17" s="7">
        <v>220507</v>
      </c>
      <c r="O17" s="7">
        <v>271387393.99199998</v>
      </c>
      <c r="P17" s="7">
        <v>998047</v>
      </c>
      <c r="Q17" s="7">
        <v>835191680.61109996</v>
      </c>
      <c r="R17" s="7">
        <v>1039170</v>
      </c>
      <c r="S17" s="7">
        <v>3079.67</v>
      </c>
      <c r="T17" s="7">
        <v>1658077</v>
      </c>
      <c r="U17" s="7">
        <v>142308.20000000001</v>
      </c>
      <c r="V17" s="7">
        <v>231315</v>
      </c>
      <c r="W17" s="7">
        <v>1506004</v>
      </c>
      <c r="X17" s="7">
        <v>167997.3</v>
      </c>
      <c r="Y17" s="7">
        <v>8.5560399999999994</v>
      </c>
      <c r="Z17" s="159">
        <v>0.38821507</v>
      </c>
      <c r="AA17" s="7">
        <v>89386</v>
      </c>
      <c r="AB17" s="7">
        <v>41.720799999999997</v>
      </c>
      <c r="AC17" s="41">
        <v>7.62981</v>
      </c>
      <c r="AD17" s="41">
        <v>41.454838709677396</v>
      </c>
      <c r="AE17" s="41">
        <v>292.1024082901917</v>
      </c>
      <c r="AF17" s="41">
        <v>3.92411124782</v>
      </c>
      <c r="AG17" s="128">
        <v>589.16700899999967</v>
      </c>
      <c r="AH17" s="128">
        <v>271.69013500000005</v>
      </c>
      <c r="AI17" s="9">
        <v>16.46</v>
      </c>
      <c r="AJ17" s="41">
        <v>92.7</v>
      </c>
      <c r="AK17" s="10">
        <v>63880</v>
      </c>
      <c r="AL17" s="10">
        <v>8989</v>
      </c>
      <c r="AM17" s="91">
        <v>10913</v>
      </c>
      <c r="AN17" s="91">
        <v>7575</v>
      </c>
      <c r="AO17" s="7">
        <v>1665333</v>
      </c>
      <c r="AP17" s="7">
        <v>2311604</v>
      </c>
      <c r="AQ17" s="7">
        <v>1448</v>
      </c>
      <c r="AR17" s="42">
        <v>2.6435309930973837E-2</v>
      </c>
      <c r="AS17" s="7">
        <v>571</v>
      </c>
      <c r="AT17" s="7">
        <v>91</v>
      </c>
      <c r="AU17" s="7">
        <v>3345</v>
      </c>
      <c r="AV17" s="7">
        <v>2562</v>
      </c>
      <c r="AW17" s="7">
        <v>681</v>
      </c>
      <c r="AX17" s="7">
        <v>1433</v>
      </c>
      <c r="AY17" s="28"/>
      <c r="AZ17" s="28"/>
      <c r="BA17" s="7">
        <v>325316.8</v>
      </c>
      <c r="BB17" s="7">
        <v>390491.8</v>
      </c>
      <c r="BC17" s="7">
        <v>4922.3</v>
      </c>
      <c r="BD17" s="7">
        <v>390491.8</v>
      </c>
      <c r="BE17" s="7">
        <v>3930</v>
      </c>
      <c r="BF17" s="7">
        <v>41677</v>
      </c>
      <c r="BG17" s="7">
        <v>6541</v>
      </c>
      <c r="BH17" s="7">
        <v>32810</v>
      </c>
      <c r="BI17" s="7">
        <v>3832</v>
      </c>
      <c r="BJ17" s="7">
        <v>114978</v>
      </c>
      <c r="BK17" s="7">
        <v>2078</v>
      </c>
      <c r="BL17" s="7">
        <v>4604</v>
      </c>
      <c r="BM17" s="118">
        <v>1504</v>
      </c>
      <c r="BN17" s="118">
        <v>18918</v>
      </c>
      <c r="BO17" s="118">
        <v>1242</v>
      </c>
      <c r="BP17" s="118">
        <v>36569</v>
      </c>
      <c r="BQ17" s="118">
        <v>777</v>
      </c>
      <c r="BR17" s="118">
        <v>7879</v>
      </c>
      <c r="BS17" s="118">
        <v>362329</v>
      </c>
      <c r="BT17" s="118">
        <v>1413315</v>
      </c>
      <c r="BU17" s="118">
        <v>506734</v>
      </c>
      <c r="BV17" s="118">
        <v>1413315</v>
      </c>
      <c r="BW17" s="118">
        <v>979565</v>
      </c>
      <c r="BX17" s="118">
        <v>1971509.9</v>
      </c>
      <c r="BY17" s="162">
        <v>22751</v>
      </c>
      <c r="BZ17" s="162">
        <v>697719</v>
      </c>
      <c r="CA17" s="118">
        <v>19053</v>
      </c>
      <c r="CB17" s="118">
        <v>2136</v>
      </c>
      <c r="CC17" s="118">
        <v>2136</v>
      </c>
      <c r="CD17" s="118">
        <v>912</v>
      </c>
      <c r="CE17" s="118">
        <v>98376</v>
      </c>
      <c r="CF17" s="118">
        <v>54139</v>
      </c>
      <c r="CG17" s="7">
        <v>832</v>
      </c>
      <c r="CH17" s="7">
        <v>1684</v>
      </c>
      <c r="CI17" s="76"/>
      <c r="CJ17" s="163">
        <v>509</v>
      </c>
      <c r="CK17" s="163">
        <v>292</v>
      </c>
      <c r="CL17" s="76"/>
      <c r="CM17" s="7">
        <v>216468823.9526</v>
      </c>
      <c r="CN17" s="7">
        <v>4799992466.5900002</v>
      </c>
      <c r="CO17" s="87">
        <v>303583084.63067818</v>
      </c>
      <c r="CP17" s="87">
        <v>66078263.530029848</v>
      </c>
      <c r="CQ17" s="87">
        <v>409211257.64751238</v>
      </c>
      <c r="CR17" s="87">
        <v>369867.5664415239</v>
      </c>
      <c r="CS17" s="7">
        <v>489</v>
      </c>
      <c r="CT17" s="7">
        <v>166827</v>
      </c>
      <c r="CU17" s="7">
        <v>695636</v>
      </c>
      <c r="CV17" s="31"/>
      <c r="CW17" s="31"/>
      <c r="CX17" s="31"/>
      <c r="CY17" s="31"/>
      <c r="CZ17" s="31"/>
      <c r="DA17" s="72"/>
      <c r="DB17" s="7">
        <v>3525273</v>
      </c>
      <c r="DC17" s="7">
        <v>3559248</v>
      </c>
      <c r="DD17" s="7">
        <v>3598792</v>
      </c>
      <c r="DE17" s="7">
        <v>3635966</v>
      </c>
      <c r="DF17" s="7">
        <v>3673342</v>
      </c>
      <c r="DG17" s="7">
        <v>3472239</v>
      </c>
      <c r="DH17" s="7">
        <v>2794128.6999999997</v>
      </c>
      <c r="DI17" s="7">
        <v>335931</v>
      </c>
      <c r="DJ17" s="7">
        <v>509158.3</v>
      </c>
      <c r="DK17" s="7">
        <v>527701.69999999995</v>
      </c>
      <c r="DL17" s="7">
        <v>2099448</v>
      </c>
      <c r="DM17" s="7">
        <v>2109228</v>
      </c>
      <c r="DN17" s="7">
        <v>335177</v>
      </c>
      <c r="DO17" s="7">
        <v>2463369.0935189999</v>
      </c>
      <c r="DP17" s="7">
        <v>35289.480000000003</v>
      </c>
      <c r="DQ17" s="7">
        <v>5278</v>
      </c>
      <c r="DR17" s="7">
        <v>1002</v>
      </c>
      <c r="DS17" s="7">
        <v>4638</v>
      </c>
      <c r="DT17" s="7">
        <v>640</v>
      </c>
      <c r="DU17" s="7">
        <v>6069</v>
      </c>
      <c r="DV17" s="7">
        <v>440506</v>
      </c>
      <c r="DW17" s="7">
        <v>6082</v>
      </c>
      <c r="DX17" s="7">
        <v>7022</v>
      </c>
      <c r="DY17" s="7"/>
      <c r="EC17" s="72"/>
      <c r="EH17" s="7"/>
    </row>
    <row r="18" spans="2:138" x14ac:dyDescent="0.25">
      <c r="B18" s="5">
        <v>9</v>
      </c>
      <c r="C18" s="6" t="s">
        <v>32</v>
      </c>
      <c r="D18"/>
      <c r="E18" s="7">
        <v>2957994.79</v>
      </c>
      <c r="F18" s="7">
        <v>2414855.4</v>
      </c>
      <c r="G18" s="7">
        <v>779675.40999999992</v>
      </c>
      <c r="H18" s="7">
        <v>1378162.5</v>
      </c>
      <c r="I18" s="7">
        <v>7560</v>
      </c>
      <c r="J18" s="7">
        <v>1201</v>
      </c>
      <c r="K18" s="7">
        <v>9969976.3540000003</v>
      </c>
      <c r="L18" s="7">
        <v>665263</v>
      </c>
      <c r="M18" s="7">
        <v>1513921540.9779999</v>
      </c>
      <c r="N18" s="7">
        <v>1467530</v>
      </c>
      <c r="O18" s="7">
        <v>633278249.70000005</v>
      </c>
      <c r="P18" s="7">
        <v>2311651</v>
      </c>
      <c r="Q18" s="7">
        <v>2667270463.9450002</v>
      </c>
      <c r="R18" s="7">
        <v>2410991</v>
      </c>
      <c r="S18" s="7">
        <v>4842.24</v>
      </c>
      <c r="T18" s="7">
        <v>4486275</v>
      </c>
      <c r="U18" s="7">
        <v>220360.8</v>
      </c>
      <c r="V18" s="7">
        <v>1161845</v>
      </c>
      <c r="W18" s="7">
        <v>4058491</v>
      </c>
      <c r="X18" s="7">
        <v>492035.9</v>
      </c>
      <c r="Y18" s="7">
        <v>10.4726</v>
      </c>
      <c r="Z18" s="159">
        <v>0.11347301999999999</v>
      </c>
      <c r="AA18" s="7">
        <v>199448</v>
      </c>
      <c r="AB18" s="7">
        <v>41.863999999999997</v>
      </c>
      <c r="AC18" s="41">
        <v>7.1979499999999996</v>
      </c>
      <c r="AD18" s="41">
        <v>25.047571606475699</v>
      </c>
      <c r="AE18" s="41">
        <v>2325.116282306818</v>
      </c>
      <c r="AF18" s="41">
        <v>4.8929943571900001</v>
      </c>
      <c r="AG18" s="128">
        <v>681.32319699999982</v>
      </c>
      <c r="AH18" s="128">
        <v>590.88453900000002</v>
      </c>
      <c r="AI18" s="9">
        <v>142.57</v>
      </c>
      <c r="AJ18" s="41">
        <v>88.7</v>
      </c>
      <c r="AK18" s="10">
        <v>63028</v>
      </c>
      <c r="AL18" s="10">
        <v>15779</v>
      </c>
      <c r="AM18" s="91">
        <v>51196</v>
      </c>
      <c r="AN18" s="91">
        <v>25703</v>
      </c>
      <c r="AO18" s="7">
        <v>4022420</v>
      </c>
      <c r="AP18" s="7">
        <v>6614691</v>
      </c>
      <c r="AQ18" s="7">
        <v>1271</v>
      </c>
      <c r="AR18" s="42">
        <v>7.0000000000000007E-2</v>
      </c>
      <c r="AS18" s="7">
        <v>735</v>
      </c>
      <c r="AT18" s="7">
        <v>600</v>
      </c>
      <c r="AU18" s="7">
        <v>3987</v>
      </c>
      <c r="AV18" s="7">
        <v>2699</v>
      </c>
      <c r="AW18" s="7">
        <v>1154</v>
      </c>
      <c r="AX18" s="7">
        <v>4005</v>
      </c>
      <c r="AY18" s="28"/>
      <c r="AZ18" s="28"/>
      <c r="BA18" s="7">
        <v>1488555</v>
      </c>
      <c r="BB18" s="7">
        <v>1815928</v>
      </c>
      <c r="BC18" s="7">
        <v>41309.730000000003</v>
      </c>
      <c r="BD18" s="7">
        <v>1815928</v>
      </c>
      <c r="BE18" s="7">
        <v>10854</v>
      </c>
      <c r="BF18" s="7">
        <v>96990</v>
      </c>
      <c r="BG18" s="7">
        <v>7789</v>
      </c>
      <c r="BH18" s="7">
        <v>53932</v>
      </c>
      <c r="BI18" s="7">
        <v>8989</v>
      </c>
      <c r="BJ18" s="7">
        <v>146118</v>
      </c>
      <c r="BK18" s="7">
        <v>3851</v>
      </c>
      <c r="BL18" s="7">
        <v>15163</v>
      </c>
      <c r="BM18" s="118">
        <v>1950</v>
      </c>
      <c r="BN18" s="118">
        <v>52120</v>
      </c>
      <c r="BO18" s="118">
        <v>1057</v>
      </c>
      <c r="BP18" s="118">
        <v>45332</v>
      </c>
      <c r="BQ18" s="118">
        <v>948</v>
      </c>
      <c r="BR18" s="118">
        <v>17076</v>
      </c>
      <c r="BS18" s="118">
        <v>1384508</v>
      </c>
      <c r="BT18" s="118">
        <v>4427887</v>
      </c>
      <c r="BU18" s="118">
        <v>2142161</v>
      </c>
      <c r="BV18" s="118">
        <v>4427887</v>
      </c>
      <c r="BW18" s="118">
        <v>2340588</v>
      </c>
      <c r="BX18" s="118">
        <v>5864963.6799999997</v>
      </c>
      <c r="BY18" s="162">
        <v>83979</v>
      </c>
      <c r="BZ18" s="162">
        <v>2448000</v>
      </c>
      <c r="CA18" s="118">
        <v>40222</v>
      </c>
      <c r="CB18" s="118">
        <v>14025</v>
      </c>
      <c r="CC18" s="118">
        <v>14025</v>
      </c>
      <c r="CD18" s="118">
        <v>6279</v>
      </c>
      <c r="CE18" s="118">
        <v>207270</v>
      </c>
      <c r="CF18" s="118">
        <v>129678</v>
      </c>
      <c r="CG18" s="7">
        <v>3201</v>
      </c>
      <c r="CH18" s="7">
        <v>5685</v>
      </c>
      <c r="CI18" s="76"/>
      <c r="CJ18" s="163">
        <v>187</v>
      </c>
      <c r="CK18" s="163">
        <v>164</v>
      </c>
      <c r="CL18" s="76"/>
      <c r="CM18" s="7">
        <v>1476625708.7969999</v>
      </c>
      <c r="CN18" s="7">
        <v>17484720631.27</v>
      </c>
      <c r="CO18" s="87">
        <v>1159919272.1750765</v>
      </c>
      <c r="CP18" s="87">
        <v>162915042.40646586</v>
      </c>
      <c r="CQ18" s="87">
        <v>2324179789.978045</v>
      </c>
      <c r="CR18" s="87">
        <v>2294919.4365962762</v>
      </c>
      <c r="CS18" s="7">
        <v>1371</v>
      </c>
      <c r="CT18" s="7">
        <v>606822</v>
      </c>
      <c r="CU18" s="7">
        <v>1364772</v>
      </c>
      <c r="CV18" s="31"/>
      <c r="CW18" s="31"/>
      <c r="CX18" s="31"/>
      <c r="CY18" s="31"/>
      <c r="CZ18" s="31"/>
      <c r="DA18" s="72"/>
      <c r="DB18" s="7">
        <v>8944599</v>
      </c>
      <c r="DC18" s="7">
        <v>8928400</v>
      </c>
      <c r="DD18" s="7">
        <v>8911665</v>
      </c>
      <c r="DE18" s="7">
        <v>8893742</v>
      </c>
      <c r="DF18" s="7">
        <v>8874724</v>
      </c>
      <c r="DG18" s="7">
        <v>8993363.8000000007</v>
      </c>
      <c r="DH18" s="7">
        <v>7699952</v>
      </c>
      <c r="DI18" s="7">
        <v>607479.80000000005</v>
      </c>
      <c r="DJ18" s="7">
        <v>1066775</v>
      </c>
      <c r="DK18" s="7">
        <v>1114934</v>
      </c>
      <c r="DL18" s="7">
        <v>6204175</v>
      </c>
      <c r="DM18" s="7">
        <v>6253207</v>
      </c>
      <c r="DN18" s="7">
        <v>664549.4</v>
      </c>
      <c r="DO18" s="7">
        <v>7061884.4449030003</v>
      </c>
      <c r="DP18" s="7">
        <v>51654.35</v>
      </c>
      <c r="DQ18" s="7">
        <v>8593</v>
      </c>
      <c r="DR18" s="7">
        <v>0</v>
      </c>
      <c r="DS18" s="7">
        <v>4676</v>
      </c>
      <c r="DT18" s="7">
        <v>3917</v>
      </c>
      <c r="DU18" s="7">
        <v>7234</v>
      </c>
      <c r="DV18" s="7">
        <v>920952</v>
      </c>
      <c r="DW18" s="7">
        <v>8104</v>
      </c>
      <c r="DX18" s="7">
        <v>9815</v>
      </c>
      <c r="DY18" s="7"/>
      <c r="EC18" s="72"/>
      <c r="EH18" s="7"/>
    </row>
    <row r="19" spans="2:138" x14ac:dyDescent="0.25">
      <c r="B19" s="5">
        <v>10</v>
      </c>
      <c r="C19" s="6" t="s">
        <v>33</v>
      </c>
      <c r="D19"/>
      <c r="E19" s="7">
        <v>462985.06</v>
      </c>
      <c r="F19" s="7">
        <v>407152.23</v>
      </c>
      <c r="G19" s="7">
        <v>100675.67600000001</v>
      </c>
      <c r="H19" s="7">
        <v>186460.09999999998</v>
      </c>
      <c r="I19" s="7">
        <v>1008</v>
      </c>
      <c r="J19" s="7">
        <v>249</v>
      </c>
      <c r="K19" s="7">
        <v>2859029.1349999998</v>
      </c>
      <c r="L19" s="7">
        <v>225366</v>
      </c>
      <c r="M19" s="7">
        <v>102188928.917</v>
      </c>
      <c r="N19" s="7">
        <v>127260</v>
      </c>
      <c r="O19" s="7">
        <v>171820466.44299999</v>
      </c>
      <c r="P19" s="7">
        <v>424705</v>
      </c>
      <c r="Q19" s="7">
        <v>450823533.20410001</v>
      </c>
      <c r="R19" s="7">
        <v>431322</v>
      </c>
      <c r="S19" s="7">
        <v>4315.1099999999997</v>
      </c>
      <c r="T19" s="7">
        <v>867520.2</v>
      </c>
      <c r="U19" s="7">
        <v>86962.4</v>
      </c>
      <c r="V19" s="7">
        <v>79942</v>
      </c>
      <c r="W19" s="7">
        <v>692901</v>
      </c>
      <c r="X19" s="7">
        <v>81150.81</v>
      </c>
      <c r="Y19" s="7">
        <v>8.0255200000000002</v>
      </c>
      <c r="Z19" s="159">
        <v>0.49988718999999998</v>
      </c>
      <c r="AA19" s="7">
        <v>35165</v>
      </c>
      <c r="AB19" s="7">
        <v>40.398000000000003</v>
      </c>
      <c r="AC19" s="41">
        <v>7.8267100000000003</v>
      </c>
      <c r="AD19" s="41">
        <v>27.619098712446402</v>
      </c>
      <c r="AE19" s="41">
        <v>94.597458601846</v>
      </c>
      <c r="AF19" s="41">
        <v>3.8210064072300001</v>
      </c>
      <c r="AG19" s="128">
        <v>172.32813100000001</v>
      </c>
      <c r="AH19" s="128">
        <v>92.535973999999968</v>
      </c>
      <c r="AI19" s="9">
        <v>0</v>
      </c>
      <c r="AJ19" s="41">
        <v>86.8</v>
      </c>
      <c r="AK19" s="10">
        <v>23063</v>
      </c>
      <c r="AL19" s="10">
        <v>2696</v>
      </c>
      <c r="AM19" s="91">
        <v>7402</v>
      </c>
      <c r="AN19" s="91">
        <v>5390</v>
      </c>
      <c r="AO19" s="7">
        <v>719586</v>
      </c>
      <c r="AP19" s="7">
        <v>1109117</v>
      </c>
      <c r="AQ19" s="7">
        <v>417</v>
      </c>
      <c r="AR19" s="42">
        <v>1.0000000000000009E-2</v>
      </c>
      <c r="AS19" s="7">
        <v>506</v>
      </c>
      <c r="AT19" s="7">
        <v>52</v>
      </c>
      <c r="AU19" s="7">
        <v>2338</v>
      </c>
      <c r="AV19" s="7">
        <v>1050</v>
      </c>
      <c r="AW19" s="7">
        <v>80</v>
      </c>
      <c r="AX19" s="7">
        <v>1050</v>
      </c>
      <c r="AY19" s="28"/>
      <c r="AZ19" s="28"/>
      <c r="BA19" s="7">
        <v>190808.2</v>
      </c>
      <c r="BB19" s="7">
        <v>224759.1</v>
      </c>
      <c r="BC19" s="7">
        <v>0</v>
      </c>
      <c r="BD19" s="7">
        <v>224759.1</v>
      </c>
      <c r="BE19" s="7">
        <v>826</v>
      </c>
      <c r="BF19" s="7">
        <v>9171</v>
      </c>
      <c r="BG19" s="7">
        <v>1481</v>
      </c>
      <c r="BH19" s="7">
        <v>10029</v>
      </c>
      <c r="BI19" s="7">
        <v>1691</v>
      </c>
      <c r="BJ19" s="7">
        <v>24726</v>
      </c>
      <c r="BK19" s="7">
        <v>963</v>
      </c>
      <c r="BL19" s="7">
        <v>1400</v>
      </c>
      <c r="BM19" s="118">
        <v>600</v>
      </c>
      <c r="BN19" s="118">
        <v>7051</v>
      </c>
      <c r="BO19" s="118">
        <v>493</v>
      </c>
      <c r="BP19" s="118">
        <v>10778</v>
      </c>
      <c r="BQ19" s="118">
        <v>457</v>
      </c>
      <c r="BR19" s="118">
        <v>2788</v>
      </c>
      <c r="BS19" s="118">
        <v>301479</v>
      </c>
      <c r="BT19" s="118">
        <v>968762</v>
      </c>
      <c r="BU19" s="118">
        <v>567307</v>
      </c>
      <c r="BV19" s="118">
        <v>968762</v>
      </c>
      <c r="BW19" s="118">
        <v>416246</v>
      </c>
      <c r="BX19" s="118">
        <v>712753.3</v>
      </c>
      <c r="BY19" s="162">
        <v>19823</v>
      </c>
      <c r="BZ19" s="162">
        <v>281757</v>
      </c>
      <c r="CA19" s="118">
        <v>7227</v>
      </c>
      <c r="CB19" s="118">
        <v>611</v>
      </c>
      <c r="CC19" s="118">
        <v>611</v>
      </c>
      <c r="CD19" s="118">
        <v>206</v>
      </c>
      <c r="CE19" s="118">
        <v>40248</v>
      </c>
      <c r="CF19" s="118">
        <v>23625</v>
      </c>
      <c r="CG19" s="7">
        <v>294</v>
      </c>
      <c r="CH19" s="7">
        <v>984</v>
      </c>
      <c r="CI19" s="76"/>
      <c r="CJ19" s="163">
        <v>198</v>
      </c>
      <c r="CK19" s="163">
        <v>158</v>
      </c>
      <c r="CL19" s="76"/>
      <c r="CM19" s="7">
        <v>116887002.751</v>
      </c>
      <c r="CN19" s="7">
        <v>1758566219.1300001</v>
      </c>
      <c r="CO19" s="87">
        <v>97707253.559453592</v>
      </c>
      <c r="CP19" s="87">
        <v>14826835.559803529</v>
      </c>
      <c r="CQ19" s="87">
        <v>182801964.81653309</v>
      </c>
      <c r="CR19" s="87">
        <v>159820.29283154712</v>
      </c>
      <c r="CS19" s="7">
        <v>701</v>
      </c>
      <c r="CT19" s="7">
        <v>105151</v>
      </c>
      <c r="CU19" s="7">
        <v>368130</v>
      </c>
      <c r="CV19" s="31"/>
      <c r="CW19" s="31"/>
      <c r="CX19" s="31"/>
      <c r="CY19" s="31"/>
      <c r="CZ19" s="31"/>
      <c r="DA19" s="72"/>
      <c r="DB19" s="7">
        <v>1669815</v>
      </c>
      <c r="DC19" s="7">
        <v>1690418</v>
      </c>
      <c r="DD19" s="7">
        <v>1709741</v>
      </c>
      <c r="DE19" s="7">
        <v>1728429</v>
      </c>
      <c r="DF19" s="7">
        <v>1746805</v>
      </c>
      <c r="DG19" s="7">
        <v>1663597.4</v>
      </c>
      <c r="DH19" s="7">
        <v>1332019.3999999999</v>
      </c>
      <c r="DI19" s="7">
        <v>173359.1</v>
      </c>
      <c r="DJ19" s="7">
        <v>250028.2</v>
      </c>
      <c r="DK19" s="7">
        <v>274016.90000000002</v>
      </c>
      <c r="DL19" s="7">
        <v>966193.2</v>
      </c>
      <c r="DM19" s="7">
        <v>983822.3</v>
      </c>
      <c r="DN19" s="7">
        <v>173393.2</v>
      </c>
      <c r="DO19" s="7">
        <v>1156406.0818419999</v>
      </c>
      <c r="DP19" s="7">
        <v>19935.02</v>
      </c>
      <c r="DQ19" s="7">
        <v>4182</v>
      </c>
      <c r="DR19" s="7">
        <v>1055</v>
      </c>
      <c r="DS19" s="7">
        <v>3917</v>
      </c>
      <c r="DT19" s="7">
        <v>265</v>
      </c>
      <c r="DU19" s="7">
        <v>4854</v>
      </c>
      <c r="DV19" s="7">
        <v>204571</v>
      </c>
      <c r="DW19" s="7">
        <v>5163</v>
      </c>
      <c r="DX19" s="7">
        <v>5996</v>
      </c>
      <c r="DY19" s="7"/>
      <c r="EC19" s="72"/>
      <c r="EH19" s="7"/>
    </row>
    <row r="20" spans="2:138" x14ac:dyDescent="0.25">
      <c r="B20" s="5">
        <v>11</v>
      </c>
      <c r="C20" s="6" t="s">
        <v>34</v>
      </c>
      <c r="D20"/>
      <c r="E20" s="7">
        <v>1651176.32</v>
      </c>
      <c r="F20" s="7">
        <v>1279313.8</v>
      </c>
      <c r="G20" s="7">
        <v>269236.95299999998</v>
      </c>
      <c r="H20" s="7">
        <v>506496.5</v>
      </c>
      <c r="I20" s="7">
        <v>4679</v>
      </c>
      <c r="J20" s="7">
        <v>1056</v>
      </c>
      <c r="K20" s="7">
        <v>9362182.1209999993</v>
      </c>
      <c r="L20" s="7">
        <v>514512</v>
      </c>
      <c r="M20" s="7">
        <v>726290382.49800003</v>
      </c>
      <c r="N20" s="7">
        <v>749910</v>
      </c>
      <c r="O20" s="7">
        <v>605892990.36899996</v>
      </c>
      <c r="P20" s="7">
        <v>1328514</v>
      </c>
      <c r="Q20" s="7">
        <v>1560508799.2219999</v>
      </c>
      <c r="R20" s="7">
        <v>1362700</v>
      </c>
      <c r="S20" s="7">
        <v>4871.8599999999997</v>
      </c>
      <c r="T20" s="7">
        <v>2179350</v>
      </c>
      <c r="U20" s="7">
        <v>257512.1</v>
      </c>
      <c r="V20" s="7">
        <v>262598</v>
      </c>
      <c r="W20" s="7">
        <v>2435726</v>
      </c>
      <c r="X20" s="7">
        <v>226694.2</v>
      </c>
      <c r="Y20" s="7">
        <v>7.3617699999999999</v>
      </c>
      <c r="Z20" s="159">
        <v>0.50000001000000005</v>
      </c>
      <c r="AA20" s="7">
        <v>114752</v>
      </c>
      <c r="AB20" s="7">
        <v>41.697600000000001</v>
      </c>
      <c r="AC20" s="41">
        <v>7.5392400000000004</v>
      </c>
      <c r="AD20" s="41">
        <v>33.837004405286301</v>
      </c>
      <c r="AE20" s="41">
        <v>23.411273845975501</v>
      </c>
      <c r="AF20" s="41">
        <v>2.1570588582700001</v>
      </c>
      <c r="AG20" s="128">
        <v>455.210173</v>
      </c>
      <c r="AH20" s="128">
        <v>264.45439400000004</v>
      </c>
      <c r="AI20" s="9">
        <v>101.13000000000001</v>
      </c>
      <c r="AJ20" s="41">
        <v>98.5</v>
      </c>
      <c r="AK20" s="10">
        <v>47310</v>
      </c>
      <c r="AL20" s="10">
        <v>8889</v>
      </c>
      <c r="AM20" s="91">
        <v>26027</v>
      </c>
      <c r="AN20" s="91">
        <v>15906</v>
      </c>
      <c r="AO20" s="7">
        <v>2014905</v>
      </c>
      <c r="AP20" s="7">
        <v>3579662</v>
      </c>
      <c r="AQ20" s="7">
        <v>1796</v>
      </c>
      <c r="AR20" s="42">
        <v>1.7780822258318344E-2</v>
      </c>
      <c r="AS20" s="7">
        <v>678</v>
      </c>
      <c r="AT20" s="7">
        <v>334</v>
      </c>
      <c r="AU20" s="7">
        <v>4158</v>
      </c>
      <c r="AV20" s="7">
        <v>1365</v>
      </c>
      <c r="AW20" s="7">
        <v>224</v>
      </c>
      <c r="AX20" s="7">
        <v>3084</v>
      </c>
      <c r="AY20" s="28"/>
      <c r="AZ20" s="28"/>
      <c r="BA20" s="7">
        <v>526594.9</v>
      </c>
      <c r="BB20" s="7">
        <v>610250.5</v>
      </c>
      <c r="BC20" s="7">
        <v>4544.2299999999996</v>
      </c>
      <c r="BD20" s="7">
        <v>610250.5</v>
      </c>
      <c r="BE20" s="7">
        <v>5475</v>
      </c>
      <c r="BF20" s="7">
        <v>134436</v>
      </c>
      <c r="BG20" s="7">
        <v>7307</v>
      </c>
      <c r="BH20" s="7">
        <v>84878</v>
      </c>
      <c r="BI20" s="7">
        <v>3590</v>
      </c>
      <c r="BJ20" s="7">
        <v>259490</v>
      </c>
      <c r="BK20" s="7">
        <v>2807</v>
      </c>
      <c r="BL20" s="7">
        <v>15581</v>
      </c>
      <c r="BM20" s="118">
        <v>2415</v>
      </c>
      <c r="BN20" s="118">
        <v>38122</v>
      </c>
      <c r="BO20" s="118">
        <v>1573</v>
      </c>
      <c r="BP20" s="118">
        <v>57546</v>
      </c>
      <c r="BQ20" s="118">
        <v>1690</v>
      </c>
      <c r="BR20" s="118">
        <v>20728</v>
      </c>
      <c r="BS20" s="118">
        <v>1063430</v>
      </c>
      <c r="BT20" s="118">
        <v>2454762</v>
      </c>
      <c r="BU20" s="118">
        <v>1208298</v>
      </c>
      <c r="BV20" s="118">
        <v>2454762</v>
      </c>
      <c r="BW20" s="118">
        <v>1598115</v>
      </c>
      <c r="BX20" s="118">
        <v>3268023.7</v>
      </c>
      <c r="BY20" s="162">
        <v>192741</v>
      </c>
      <c r="BZ20" s="162">
        <v>1963548</v>
      </c>
      <c r="CA20" s="118">
        <v>90943</v>
      </c>
      <c r="CB20" s="118">
        <v>24722</v>
      </c>
      <c r="CC20" s="118">
        <v>24722</v>
      </c>
      <c r="CD20" s="118">
        <v>9542</v>
      </c>
      <c r="CE20" s="118">
        <v>129780</v>
      </c>
      <c r="CF20" s="118">
        <v>84992</v>
      </c>
      <c r="CG20" s="7">
        <v>935</v>
      </c>
      <c r="CH20" s="7">
        <v>2664</v>
      </c>
      <c r="CI20" s="76"/>
      <c r="CJ20" s="163">
        <v>1663</v>
      </c>
      <c r="CK20" s="163">
        <v>1027</v>
      </c>
      <c r="CL20" s="76"/>
      <c r="CM20" s="7">
        <v>418084795.1124</v>
      </c>
      <c r="CN20" s="7">
        <v>5267203327.3999996</v>
      </c>
      <c r="CO20" s="87">
        <v>518272167.82343823</v>
      </c>
      <c r="CP20" s="87">
        <v>101238079.82652269</v>
      </c>
      <c r="CQ20" s="87">
        <v>598838366.92474031</v>
      </c>
      <c r="CR20" s="87">
        <v>524194.24678702396</v>
      </c>
      <c r="CS20" s="7">
        <v>455</v>
      </c>
      <c r="CT20" s="7">
        <v>209986</v>
      </c>
      <c r="CU20" s="7">
        <v>1198645</v>
      </c>
      <c r="CV20" s="31"/>
      <c r="CW20" s="31"/>
      <c r="CX20" s="31"/>
      <c r="CY20" s="31"/>
      <c r="CZ20" s="31"/>
      <c r="DA20" s="72"/>
      <c r="DB20" s="7">
        <v>5558502</v>
      </c>
      <c r="DC20" s="7">
        <v>5614698</v>
      </c>
      <c r="DD20" s="7">
        <v>5668181</v>
      </c>
      <c r="DE20" s="7">
        <v>5719709</v>
      </c>
      <c r="DF20" s="7">
        <v>5769524</v>
      </c>
      <c r="DG20" s="7">
        <v>5620954</v>
      </c>
      <c r="DH20" s="7">
        <v>4470120.0999999996</v>
      </c>
      <c r="DI20" s="7">
        <v>565379</v>
      </c>
      <c r="DJ20" s="7">
        <v>838971.7</v>
      </c>
      <c r="DK20" s="7">
        <v>965587.3</v>
      </c>
      <c r="DL20" s="7">
        <v>3251016</v>
      </c>
      <c r="DM20" s="7">
        <v>3280905</v>
      </c>
      <c r="DN20" s="7">
        <v>603055.6</v>
      </c>
      <c r="DO20" s="7">
        <v>3878298.961503</v>
      </c>
      <c r="DP20" s="7">
        <v>63008.82</v>
      </c>
      <c r="DQ20" s="7">
        <v>9985</v>
      </c>
      <c r="DR20" s="7">
        <v>1137</v>
      </c>
      <c r="DS20" s="7">
        <v>8623</v>
      </c>
      <c r="DT20" s="7">
        <v>1362</v>
      </c>
      <c r="DU20" s="7">
        <v>10378</v>
      </c>
      <c r="DV20" s="7">
        <v>666057</v>
      </c>
      <c r="DW20" s="7">
        <v>10979</v>
      </c>
      <c r="DX20" s="7">
        <v>12106</v>
      </c>
      <c r="DY20" s="7"/>
      <c r="EC20" s="72"/>
      <c r="EH20" s="7"/>
    </row>
    <row r="21" spans="2:138" x14ac:dyDescent="0.25">
      <c r="B21" s="5">
        <v>12</v>
      </c>
      <c r="C21" s="6" t="s">
        <v>35</v>
      </c>
      <c r="D21"/>
      <c r="E21" s="7">
        <v>933702.67999999993</v>
      </c>
      <c r="F21" s="7">
        <v>682311.96</v>
      </c>
      <c r="G21" s="7">
        <v>154121.628</v>
      </c>
      <c r="H21" s="7">
        <v>261413.4</v>
      </c>
      <c r="I21" s="7">
        <v>2226</v>
      </c>
      <c r="J21" s="7">
        <v>537</v>
      </c>
      <c r="K21" s="7">
        <v>7180683.4840000002</v>
      </c>
      <c r="L21" s="7">
        <v>300310</v>
      </c>
      <c r="M21" s="7">
        <v>1118605721.4679999</v>
      </c>
      <c r="N21" s="7">
        <v>620228</v>
      </c>
      <c r="O21" s="7">
        <v>259331658.62599999</v>
      </c>
      <c r="P21" s="7">
        <v>846586</v>
      </c>
      <c r="Q21" s="7">
        <v>847874231.65499997</v>
      </c>
      <c r="R21" s="7">
        <v>892497</v>
      </c>
      <c r="S21" s="7">
        <v>6109.44</v>
      </c>
      <c r="T21" s="7">
        <v>1768138</v>
      </c>
      <c r="U21" s="7">
        <v>218206.2</v>
      </c>
      <c r="V21" s="7">
        <v>108462</v>
      </c>
      <c r="W21" s="7">
        <v>1486042</v>
      </c>
      <c r="X21" s="7">
        <v>119424.6</v>
      </c>
      <c r="Y21" s="7">
        <v>6.8014599999999996</v>
      </c>
      <c r="Z21" s="159">
        <v>1</v>
      </c>
      <c r="AA21" s="7">
        <v>72634</v>
      </c>
      <c r="AB21" s="7">
        <v>42.377899999999997</v>
      </c>
      <c r="AC21" s="41">
        <v>7.7402499999999996</v>
      </c>
      <c r="AD21" s="41">
        <v>36.581219643820802</v>
      </c>
      <c r="AE21" s="41">
        <v>38.931299359857505</v>
      </c>
      <c r="AF21" s="41">
        <v>4.4478485973500002</v>
      </c>
      <c r="AG21" s="128">
        <v>171.23030900000001</v>
      </c>
      <c r="AH21" s="128">
        <v>58.439709999999991</v>
      </c>
      <c r="AI21" s="9">
        <v>0</v>
      </c>
      <c r="AJ21" s="41">
        <v>73.099999999999994</v>
      </c>
      <c r="AK21" s="10">
        <v>39280</v>
      </c>
      <c r="AL21" s="10">
        <v>4947</v>
      </c>
      <c r="AM21" s="91">
        <v>16746</v>
      </c>
      <c r="AN21" s="91">
        <v>9644</v>
      </c>
      <c r="AO21" s="7">
        <v>1252952</v>
      </c>
      <c r="AP21" s="7">
        <v>2145167</v>
      </c>
      <c r="AQ21" s="7">
        <v>387</v>
      </c>
      <c r="AR21" s="42">
        <v>0.01</v>
      </c>
      <c r="AS21" s="7">
        <v>1202</v>
      </c>
      <c r="AT21" s="7">
        <v>2</v>
      </c>
      <c r="AU21" s="7">
        <v>3413</v>
      </c>
      <c r="AV21" s="7">
        <v>468</v>
      </c>
      <c r="AW21" s="7">
        <v>1068</v>
      </c>
      <c r="AX21" s="7">
        <v>2563</v>
      </c>
      <c r="AY21" s="28"/>
      <c r="AZ21" s="28"/>
      <c r="BA21" s="7">
        <v>261949.8</v>
      </c>
      <c r="BB21" s="7">
        <v>350024.3</v>
      </c>
      <c r="BC21" s="7">
        <v>0</v>
      </c>
      <c r="BD21" s="7">
        <v>350024.3</v>
      </c>
      <c r="BE21" s="7">
        <v>5322</v>
      </c>
      <c r="BF21" s="7">
        <v>60719</v>
      </c>
      <c r="BG21" s="7">
        <v>6209</v>
      </c>
      <c r="BH21" s="7">
        <v>25057</v>
      </c>
      <c r="BI21" s="7">
        <v>4870</v>
      </c>
      <c r="BJ21" s="7">
        <v>60138</v>
      </c>
      <c r="BK21" s="7">
        <v>2578</v>
      </c>
      <c r="BL21" s="7">
        <v>6522</v>
      </c>
      <c r="BM21" s="118">
        <v>1149</v>
      </c>
      <c r="BN21" s="118">
        <v>42574</v>
      </c>
      <c r="BO21" s="118">
        <v>572</v>
      </c>
      <c r="BP21" s="118">
        <v>41240</v>
      </c>
      <c r="BQ21" s="118">
        <v>669</v>
      </c>
      <c r="BR21" s="118">
        <v>8850</v>
      </c>
      <c r="BS21" s="118">
        <v>703346</v>
      </c>
      <c r="BT21" s="118">
        <v>2026222</v>
      </c>
      <c r="BU21" s="118">
        <v>770096</v>
      </c>
      <c r="BV21" s="118">
        <v>2026222</v>
      </c>
      <c r="BW21" s="118">
        <v>794533</v>
      </c>
      <c r="BX21" s="118">
        <v>1735835.3</v>
      </c>
      <c r="BY21" s="162">
        <v>59347</v>
      </c>
      <c r="BZ21" s="162">
        <v>1366973</v>
      </c>
      <c r="CA21" s="118">
        <v>41475</v>
      </c>
      <c r="CB21" s="118">
        <v>2040</v>
      </c>
      <c r="CC21" s="118">
        <v>2040</v>
      </c>
      <c r="CD21" s="118">
        <v>695</v>
      </c>
      <c r="CE21" s="118">
        <v>63203</v>
      </c>
      <c r="CF21" s="118">
        <v>34463</v>
      </c>
      <c r="CG21" s="7">
        <v>644</v>
      </c>
      <c r="CH21" s="7">
        <v>2884</v>
      </c>
      <c r="CI21" s="76"/>
      <c r="CJ21" s="163">
        <v>0</v>
      </c>
      <c r="CK21" s="163">
        <v>0</v>
      </c>
      <c r="CL21" s="76"/>
      <c r="CM21" s="7">
        <v>291636650.18589997</v>
      </c>
      <c r="CN21" s="7">
        <v>3045125125.6900001</v>
      </c>
      <c r="CO21" s="87">
        <v>245495113.51607162</v>
      </c>
      <c r="CP21" s="87">
        <v>27335642.866584323</v>
      </c>
      <c r="CQ21" s="87">
        <v>288352108.52100295</v>
      </c>
      <c r="CR21" s="87">
        <v>193393.94096221236</v>
      </c>
      <c r="CS21" s="7">
        <v>523</v>
      </c>
      <c r="CT21" s="7">
        <v>193991</v>
      </c>
      <c r="CU21" s="7">
        <v>869318</v>
      </c>
      <c r="CV21" s="31"/>
      <c r="CW21" s="31"/>
      <c r="CX21" s="31"/>
      <c r="CY21" s="31"/>
      <c r="CZ21" s="31"/>
      <c r="DA21" s="72"/>
      <c r="DB21" s="7">
        <v>3444264</v>
      </c>
      <c r="DC21" s="7">
        <v>3473454</v>
      </c>
      <c r="DD21" s="7">
        <v>3499507</v>
      </c>
      <c r="DE21" s="7">
        <v>3523858</v>
      </c>
      <c r="DF21" s="7">
        <v>3546710</v>
      </c>
      <c r="DG21" s="7">
        <v>3465223</v>
      </c>
      <c r="DH21" s="7">
        <v>2721068.5</v>
      </c>
      <c r="DI21" s="7">
        <v>361229</v>
      </c>
      <c r="DJ21" s="7">
        <v>591453.6</v>
      </c>
      <c r="DK21" s="7">
        <v>593493.4</v>
      </c>
      <c r="DL21" s="7">
        <v>1919047</v>
      </c>
      <c r="DM21" s="7">
        <v>1930879.8</v>
      </c>
      <c r="DN21" s="7">
        <v>404761.59999999998</v>
      </c>
      <c r="DO21" s="7">
        <v>2323953.2718150001</v>
      </c>
      <c r="DP21" s="7">
        <v>37231.39</v>
      </c>
      <c r="DQ21" s="7">
        <v>8178</v>
      </c>
      <c r="DR21" s="7">
        <v>1830</v>
      </c>
      <c r="DS21" s="7">
        <v>7837</v>
      </c>
      <c r="DT21" s="7">
        <v>341</v>
      </c>
      <c r="DU21" s="7">
        <v>10311</v>
      </c>
      <c r="DV21" s="7">
        <v>429316</v>
      </c>
      <c r="DW21" s="7">
        <v>9784</v>
      </c>
      <c r="DX21" s="7">
        <v>11719</v>
      </c>
      <c r="DY21" s="7"/>
      <c r="EC21" s="72"/>
      <c r="EH21" s="7"/>
    </row>
    <row r="22" spans="2:138" x14ac:dyDescent="0.25">
      <c r="B22" s="5">
        <v>13</v>
      </c>
      <c r="C22" s="6" t="s">
        <v>36</v>
      </c>
      <c r="D22"/>
      <c r="E22" s="7">
        <v>867672.42999999993</v>
      </c>
      <c r="F22" s="7">
        <v>548327.82000000007</v>
      </c>
      <c r="G22" s="7">
        <v>134232.63999999998</v>
      </c>
      <c r="H22" s="7">
        <v>261648</v>
      </c>
      <c r="I22" s="7">
        <v>1772</v>
      </c>
      <c r="J22" s="7">
        <v>366</v>
      </c>
      <c r="K22" s="7">
        <v>3878722.0290000001</v>
      </c>
      <c r="L22" s="7">
        <v>216402</v>
      </c>
      <c r="M22" s="7">
        <v>329748923.134</v>
      </c>
      <c r="N22" s="7">
        <v>315478</v>
      </c>
      <c r="O22" s="7">
        <v>173672246.83199999</v>
      </c>
      <c r="P22" s="7">
        <v>653625</v>
      </c>
      <c r="Q22" s="7">
        <v>782575179.81400001</v>
      </c>
      <c r="R22" s="7">
        <v>691023</v>
      </c>
      <c r="S22" s="7">
        <v>5998.68</v>
      </c>
      <c r="T22" s="7">
        <v>1234807</v>
      </c>
      <c r="U22" s="7">
        <v>80260.479999999996</v>
      </c>
      <c r="V22" s="7">
        <v>127113</v>
      </c>
      <c r="W22" s="7">
        <v>1163293</v>
      </c>
      <c r="X22" s="7">
        <v>138528.6</v>
      </c>
      <c r="Y22" s="7">
        <v>7.8355399999999999</v>
      </c>
      <c r="Z22" s="159">
        <v>0.56537203999999996</v>
      </c>
      <c r="AA22" s="7">
        <v>53650</v>
      </c>
      <c r="AB22" s="7">
        <v>40.384999999999998</v>
      </c>
      <c r="AC22" s="41">
        <v>7.718</v>
      </c>
      <c r="AD22" s="41">
        <v>34.861665519614597</v>
      </c>
      <c r="AE22" s="41">
        <v>148.59675097377468</v>
      </c>
      <c r="AF22" s="41">
        <v>4.4872958107500001</v>
      </c>
      <c r="AG22" s="128">
        <v>296.86932400000001</v>
      </c>
      <c r="AH22" s="128">
        <v>119.81348699999998</v>
      </c>
      <c r="AI22" s="9">
        <v>9</v>
      </c>
      <c r="AJ22" s="41">
        <v>93.5</v>
      </c>
      <c r="AK22" s="10">
        <v>20931</v>
      </c>
      <c r="AL22" s="10">
        <v>2057</v>
      </c>
      <c r="AM22" s="91">
        <v>11894</v>
      </c>
      <c r="AN22" s="91">
        <v>7110</v>
      </c>
      <c r="AO22" s="7">
        <v>1010308</v>
      </c>
      <c r="AP22" s="7">
        <v>1860024</v>
      </c>
      <c r="AQ22" s="7">
        <v>182</v>
      </c>
      <c r="AR22" s="42">
        <v>7.0367555472146112E-2</v>
      </c>
      <c r="AS22" s="7">
        <v>945</v>
      </c>
      <c r="AT22" s="7">
        <v>206</v>
      </c>
      <c r="AU22" s="7">
        <v>3119</v>
      </c>
      <c r="AV22" s="7">
        <v>348</v>
      </c>
      <c r="AW22" s="7">
        <v>73</v>
      </c>
      <c r="AX22" s="7">
        <v>2209</v>
      </c>
      <c r="AY22" s="28"/>
      <c r="AZ22" s="28"/>
      <c r="BA22" s="7">
        <v>282311.59999999998</v>
      </c>
      <c r="BB22" s="7">
        <v>326143.7</v>
      </c>
      <c r="BC22" s="7">
        <v>0</v>
      </c>
      <c r="BD22" s="7">
        <v>326143.7</v>
      </c>
      <c r="BE22" s="7">
        <v>3992</v>
      </c>
      <c r="BF22" s="7">
        <v>73616</v>
      </c>
      <c r="BG22" s="7">
        <v>4261</v>
      </c>
      <c r="BH22" s="7">
        <v>24030</v>
      </c>
      <c r="BI22" s="7">
        <v>3121</v>
      </c>
      <c r="BJ22" s="7">
        <v>87898</v>
      </c>
      <c r="BK22" s="7">
        <v>1840</v>
      </c>
      <c r="BL22" s="7">
        <v>3069</v>
      </c>
      <c r="BM22" s="118">
        <v>499</v>
      </c>
      <c r="BN22" s="118">
        <v>20679</v>
      </c>
      <c r="BO22" s="118">
        <v>323</v>
      </c>
      <c r="BP22" s="118">
        <v>25483</v>
      </c>
      <c r="BQ22" s="118">
        <v>191</v>
      </c>
      <c r="BR22" s="118">
        <v>4627</v>
      </c>
      <c r="BS22" s="118">
        <v>542525</v>
      </c>
      <c r="BT22" s="118">
        <v>2060205</v>
      </c>
      <c r="BU22" s="118">
        <v>599749</v>
      </c>
      <c r="BV22" s="118">
        <v>2060205</v>
      </c>
      <c r="BW22" s="118">
        <v>588791</v>
      </c>
      <c r="BX22" s="118">
        <v>1244152.01</v>
      </c>
      <c r="BY22" s="162">
        <v>15261</v>
      </c>
      <c r="BZ22" s="162">
        <v>825464</v>
      </c>
      <c r="CA22" s="118">
        <v>28782</v>
      </c>
      <c r="CB22" s="118">
        <v>5409</v>
      </c>
      <c r="CC22" s="118">
        <v>5409</v>
      </c>
      <c r="CD22" s="118">
        <v>1865</v>
      </c>
      <c r="CE22" s="118">
        <v>48413</v>
      </c>
      <c r="CF22" s="118">
        <v>29300</v>
      </c>
      <c r="CG22" s="7">
        <v>382</v>
      </c>
      <c r="CH22" s="7">
        <v>1745</v>
      </c>
      <c r="CI22" s="76"/>
      <c r="CJ22" s="163">
        <v>232</v>
      </c>
      <c r="CK22" s="163">
        <v>216</v>
      </c>
      <c r="CL22" s="76"/>
      <c r="CM22" s="7">
        <v>208213432.39289999</v>
      </c>
      <c r="CN22" s="7">
        <v>3100164379.6700001</v>
      </c>
      <c r="CO22" s="87">
        <v>208425721.10406324</v>
      </c>
      <c r="CP22" s="87">
        <v>23342160.939232688</v>
      </c>
      <c r="CQ22" s="87">
        <v>286609070.16600424</v>
      </c>
      <c r="CR22" s="87">
        <v>213221.08065386888</v>
      </c>
      <c r="CS22" s="7">
        <v>347</v>
      </c>
      <c r="CT22" s="7">
        <v>174174</v>
      </c>
      <c r="CU22" s="7">
        <v>592643</v>
      </c>
      <c r="CV22" s="31"/>
      <c r="CW22" s="31"/>
      <c r="CX22" s="31"/>
      <c r="CY22" s="31"/>
      <c r="CZ22" s="31"/>
      <c r="DA22" s="72"/>
      <c r="DB22" s="7">
        <v>2690086</v>
      </c>
      <c r="DC22" s="7">
        <v>2730570</v>
      </c>
      <c r="DD22" s="7">
        <v>2768973</v>
      </c>
      <c r="DE22" s="7">
        <v>2806334</v>
      </c>
      <c r="DF22" s="7">
        <v>2842784</v>
      </c>
      <c r="DG22" s="7">
        <v>2716509.9</v>
      </c>
      <c r="DH22" s="7">
        <v>2192171.6</v>
      </c>
      <c r="DI22" s="7">
        <v>260089.8</v>
      </c>
      <c r="DJ22" s="7">
        <v>400561.1</v>
      </c>
      <c r="DK22" s="7">
        <v>435726</v>
      </c>
      <c r="DL22" s="7">
        <v>1620133</v>
      </c>
      <c r="DM22" s="7">
        <v>1640703.7</v>
      </c>
      <c r="DN22" s="7">
        <v>275014.7</v>
      </c>
      <c r="DO22" s="7">
        <v>1920894.038867</v>
      </c>
      <c r="DP22" s="7">
        <v>24659.360000000001</v>
      </c>
      <c r="DQ22" s="7">
        <v>5816</v>
      </c>
      <c r="DR22" s="7">
        <v>2085</v>
      </c>
      <c r="DS22" s="7">
        <v>5121</v>
      </c>
      <c r="DT22" s="7">
        <v>695</v>
      </c>
      <c r="DU22" s="7">
        <v>7779</v>
      </c>
      <c r="DV22" s="7">
        <v>332441</v>
      </c>
      <c r="DW22" s="7">
        <v>7836</v>
      </c>
      <c r="DX22" s="7">
        <v>8932</v>
      </c>
      <c r="DY22" s="7"/>
      <c r="EC22" s="72"/>
      <c r="EH22" s="7"/>
    </row>
    <row r="23" spans="2:138" x14ac:dyDescent="0.25">
      <c r="B23" s="5">
        <v>14</v>
      </c>
      <c r="C23" s="6" t="s">
        <v>37</v>
      </c>
      <c r="D23"/>
      <c r="E23" s="7">
        <v>2236615.61</v>
      </c>
      <c r="F23" s="7">
        <v>1878605.3</v>
      </c>
      <c r="G23" s="7">
        <v>373497.76</v>
      </c>
      <c r="H23" s="7">
        <v>655557.69999999995</v>
      </c>
      <c r="I23" s="7">
        <v>5386</v>
      </c>
      <c r="J23" s="7">
        <v>1223</v>
      </c>
      <c r="K23" s="7">
        <v>11882918.290999999</v>
      </c>
      <c r="L23" s="7">
        <v>764508</v>
      </c>
      <c r="M23" s="7">
        <v>1939149995.312</v>
      </c>
      <c r="N23" s="7">
        <v>1370137</v>
      </c>
      <c r="O23" s="7">
        <v>664523751.25199997</v>
      </c>
      <c r="P23" s="7">
        <v>1888320</v>
      </c>
      <c r="Q23" s="7">
        <v>2418586227.691</v>
      </c>
      <c r="R23" s="7">
        <v>1944877</v>
      </c>
      <c r="S23" s="7">
        <v>14997.7</v>
      </c>
      <c r="T23" s="7">
        <v>3301227</v>
      </c>
      <c r="U23" s="7">
        <v>376559.5</v>
      </c>
      <c r="V23" s="7">
        <v>535483</v>
      </c>
      <c r="W23" s="7">
        <v>3364659</v>
      </c>
      <c r="X23" s="7">
        <v>422299.9</v>
      </c>
      <c r="Y23" s="7">
        <v>8.6821300000000008</v>
      </c>
      <c r="Z23" s="159">
        <v>0.33897466999999998</v>
      </c>
      <c r="AA23" s="7">
        <v>137359</v>
      </c>
      <c r="AB23" s="7">
        <v>40.436199999999999</v>
      </c>
      <c r="AC23" s="41">
        <v>7.4228300000000003</v>
      </c>
      <c r="AD23" s="41">
        <v>31.560686015831099</v>
      </c>
      <c r="AE23" s="41">
        <v>617.10843668461678</v>
      </c>
      <c r="AF23" s="41">
        <v>3.7164479456300001</v>
      </c>
      <c r="AG23" s="128">
        <v>606.56222599999967</v>
      </c>
      <c r="AH23" s="128">
        <v>419.53464799999983</v>
      </c>
      <c r="AI23" s="9">
        <v>18.350000000000001</v>
      </c>
      <c r="AJ23" s="41">
        <v>79.2</v>
      </c>
      <c r="AK23" s="10">
        <v>76662</v>
      </c>
      <c r="AL23" s="10">
        <v>16773</v>
      </c>
      <c r="AM23" s="91">
        <v>38662</v>
      </c>
      <c r="AN23" s="91">
        <v>24490</v>
      </c>
      <c r="AO23" s="7">
        <v>2864964</v>
      </c>
      <c r="AP23" s="7">
        <v>5128509</v>
      </c>
      <c r="AQ23" s="7">
        <v>1071</v>
      </c>
      <c r="AR23" s="42">
        <v>1.1978776414342807E-2</v>
      </c>
      <c r="AS23" s="7">
        <v>1068</v>
      </c>
      <c r="AT23" s="7">
        <v>178</v>
      </c>
      <c r="AU23" s="7">
        <v>4595</v>
      </c>
      <c r="AV23" s="7">
        <v>1624</v>
      </c>
      <c r="AW23" s="7">
        <v>347</v>
      </c>
      <c r="AX23" s="7">
        <v>3112</v>
      </c>
      <c r="AY23" s="28"/>
      <c r="AZ23" s="28"/>
      <c r="BA23" s="7">
        <v>709938.9</v>
      </c>
      <c r="BB23" s="7">
        <v>863897.7</v>
      </c>
      <c r="BC23" s="7">
        <v>6134.857</v>
      </c>
      <c r="BD23" s="7">
        <v>863897.7</v>
      </c>
      <c r="BE23" s="7">
        <v>5550</v>
      </c>
      <c r="BF23" s="7">
        <v>76337</v>
      </c>
      <c r="BG23" s="7">
        <v>6959</v>
      </c>
      <c r="BH23" s="7">
        <v>43311</v>
      </c>
      <c r="BI23" s="7">
        <v>3623</v>
      </c>
      <c r="BJ23" s="7">
        <v>105229</v>
      </c>
      <c r="BK23" s="7">
        <v>2161</v>
      </c>
      <c r="BL23" s="7">
        <v>10325</v>
      </c>
      <c r="BM23" s="118">
        <v>0</v>
      </c>
      <c r="BN23" s="118">
        <v>33129</v>
      </c>
      <c r="BO23" s="118">
        <v>0</v>
      </c>
      <c r="BP23" s="118">
        <v>50178</v>
      </c>
      <c r="BQ23" s="118">
        <v>0</v>
      </c>
      <c r="BR23" s="118">
        <v>10264</v>
      </c>
      <c r="BS23" s="118">
        <v>467565</v>
      </c>
      <c r="BT23" s="118">
        <v>2155087</v>
      </c>
      <c r="BU23" s="118">
        <v>601069</v>
      </c>
      <c r="BV23" s="118">
        <v>2155087</v>
      </c>
      <c r="BW23" s="118">
        <v>1726497</v>
      </c>
      <c r="BX23" s="118">
        <v>4710887.3</v>
      </c>
      <c r="BY23" s="162">
        <v>44552</v>
      </c>
      <c r="BZ23" s="162">
        <v>2257937</v>
      </c>
      <c r="CA23" s="118">
        <v>57155</v>
      </c>
      <c r="CB23" s="118">
        <v>9960</v>
      </c>
      <c r="CC23" s="118">
        <v>9960</v>
      </c>
      <c r="CD23" s="118">
        <v>4028</v>
      </c>
      <c r="CE23" s="118">
        <v>157560</v>
      </c>
      <c r="CF23" s="118">
        <v>93364</v>
      </c>
      <c r="CG23" s="7">
        <v>1256</v>
      </c>
      <c r="CH23" s="7">
        <v>3193</v>
      </c>
      <c r="CI23" s="76"/>
      <c r="CJ23" s="163">
        <v>1129</v>
      </c>
      <c r="CK23" s="163">
        <v>663</v>
      </c>
      <c r="CL23" s="76"/>
      <c r="CM23" s="7">
        <v>875071661.84140003</v>
      </c>
      <c r="CN23" s="7">
        <v>10960884130.34</v>
      </c>
      <c r="CO23" s="87">
        <v>594853903.57939303</v>
      </c>
      <c r="CP23" s="87">
        <v>169460841.91898209</v>
      </c>
      <c r="CQ23" s="87">
        <v>881016271.83686876</v>
      </c>
      <c r="CR23" s="87">
        <v>838750.85425112641</v>
      </c>
      <c r="CS23" s="7">
        <v>429</v>
      </c>
      <c r="CT23" s="7">
        <v>196053</v>
      </c>
      <c r="CU23" s="7">
        <v>1494725</v>
      </c>
      <c r="CV23" s="31"/>
      <c r="CW23" s="31"/>
      <c r="CX23" s="31"/>
      <c r="CY23" s="31"/>
      <c r="CZ23" s="31"/>
      <c r="DA23" s="72"/>
      <c r="DB23" s="7">
        <v>7442625</v>
      </c>
      <c r="DC23" s="7">
        <v>7543233</v>
      </c>
      <c r="DD23" s="7">
        <v>7644152</v>
      </c>
      <c r="DE23" s="7">
        <v>7742303</v>
      </c>
      <c r="DF23" s="7">
        <v>7838010</v>
      </c>
      <c r="DG23" s="7">
        <v>7484997.2999999998</v>
      </c>
      <c r="DH23" s="7">
        <v>6043970.5999999996</v>
      </c>
      <c r="DI23" s="7">
        <v>715649.3</v>
      </c>
      <c r="DJ23" s="7">
        <v>1035497</v>
      </c>
      <c r="DK23" s="7">
        <v>1295270</v>
      </c>
      <c r="DL23" s="7">
        <v>4438581</v>
      </c>
      <c r="DM23" s="7">
        <v>4561708</v>
      </c>
      <c r="DN23" s="7">
        <v>753624.6</v>
      </c>
      <c r="DO23" s="7">
        <v>5302429.3345969999</v>
      </c>
      <c r="DP23" s="7">
        <v>64183.12</v>
      </c>
      <c r="DQ23" s="7">
        <v>11989</v>
      </c>
      <c r="DR23" s="7">
        <v>1583</v>
      </c>
      <c r="DS23" s="7">
        <v>9894</v>
      </c>
      <c r="DT23" s="7">
        <v>2095</v>
      </c>
      <c r="DU23" s="7">
        <v>12546</v>
      </c>
      <c r="DV23" s="7">
        <v>951580</v>
      </c>
      <c r="DW23" s="7">
        <v>13355</v>
      </c>
      <c r="DX23" s="7">
        <v>15536</v>
      </c>
      <c r="DY23" s="7"/>
      <c r="EC23" s="72"/>
      <c r="EH23" s="7"/>
    </row>
    <row r="24" spans="2:138" x14ac:dyDescent="0.25">
      <c r="B24" s="5">
        <v>15</v>
      </c>
      <c r="C24" s="6" t="s">
        <v>38</v>
      </c>
      <c r="D24"/>
      <c r="E24" s="7">
        <v>4983112.04</v>
      </c>
      <c r="F24" s="7">
        <v>3158335.8</v>
      </c>
      <c r="G24" s="7">
        <v>1049064.17</v>
      </c>
      <c r="H24" s="7">
        <v>1599788.7</v>
      </c>
      <c r="I24" s="7">
        <v>12007</v>
      </c>
      <c r="J24" s="7">
        <v>2271</v>
      </c>
      <c r="K24" s="7">
        <v>23696623.998</v>
      </c>
      <c r="L24" s="7">
        <v>1558423</v>
      </c>
      <c r="M24" s="7">
        <v>2731250151.9299998</v>
      </c>
      <c r="N24" s="7">
        <v>2504553</v>
      </c>
      <c r="O24" s="7">
        <v>1372979290.4649999</v>
      </c>
      <c r="P24" s="7">
        <v>3829957</v>
      </c>
      <c r="Q24" s="7">
        <v>5374100828.8269997</v>
      </c>
      <c r="R24" s="7">
        <v>3955584</v>
      </c>
      <c r="S24" s="7">
        <v>23370.799999999999</v>
      </c>
      <c r="T24" s="7">
        <v>7694976</v>
      </c>
      <c r="U24" s="7">
        <v>610209.30000000005</v>
      </c>
      <c r="V24" s="7">
        <v>1057680</v>
      </c>
      <c r="W24" s="7">
        <v>6898910</v>
      </c>
      <c r="X24" s="7">
        <v>842710</v>
      </c>
      <c r="Y24" s="7">
        <v>8.7521100000000001</v>
      </c>
      <c r="Z24" s="159">
        <v>0.46185567</v>
      </c>
      <c r="AA24" s="7">
        <v>253865</v>
      </c>
      <c r="AB24" s="7">
        <v>44.129300000000001</v>
      </c>
      <c r="AC24" s="41">
        <v>7.4066700000000001</v>
      </c>
      <c r="AD24" s="41">
        <v>41.677032019704399</v>
      </c>
      <c r="AE24" s="41">
        <v>391.1834898465309</v>
      </c>
      <c r="AF24" s="41">
        <v>4.8943694414000003</v>
      </c>
      <c r="AG24" s="128">
        <v>1619.7055879999996</v>
      </c>
      <c r="AH24" s="128">
        <v>893.62003200000015</v>
      </c>
      <c r="AI24" s="9">
        <v>2.15</v>
      </c>
      <c r="AJ24" s="41">
        <v>85.6</v>
      </c>
      <c r="AK24" s="10">
        <v>106791</v>
      </c>
      <c r="AL24" s="10">
        <v>22984</v>
      </c>
      <c r="AM24" s="91">
        <v>57869</v>
      </c>
      <c r="AN24" s="91">
        <v>32854</v>
      </c>
      <c r="AO24" s="7">
        <v>7942990</v>
      </c>
      <c r="AP24" s="7">
        <v>11100000</v>
      </c>
      <c r="AQ24" s="7">
        <v>739</v>
      </c>
      <c r="AR24" s="42">
        <v>7.231739809409915E-2</v>
      </c>
      <c r="AS24" s="7">
        <v>1812</v>
      </c>
      <c r="AT24" s="7">
        <v>111</v>
      </c>
      <c r="AU24" s="7">
        <v>8609</v>
      </c>
      <c r="AV24" s="7">
        <v>2854</v>
      </c>
      <c r="AW24" s="7">
        <v>4</v>
      </c>
      <c r="AX24" s="7">
        <v>5543</v>
      </c>
      <c r="AY24" s="28"/>
      <c r="AZ24" s="28"/>
      <c r="BA24" s="7">
        <v>1503193</v>
      </c>
      <c r="BB24" s="7">
        <v>2122780</v>
      </c>
      <c r="BC24" s="7">
        <v>0</v>
      </c>
      <c r="BD24" s="7">
        <v>2122780</v>
      </c>
      <c r="BE24" s="7">
        <v>20658</v>
      </c>
      <c r="BF24" s="7">
        <v>251489</v>
      </c>
      <c r="BG24" s="7">
        <v>18202</v>
      </c>
      <c r="BH24" s="7">
        <v>95663</v>
      </c>
      <c r="BI24" s="7">
        <v>12441</v>
      </c>
      <c r="BJ24" s="7">
        <v>210960</v>
      </c>
      <c r="BK24" s="7">
        <v>8498</v>
      </c>
      <c r="BL24" s="7">
        <v>92690</v>
      </c>
      <c r="BM24" s="118">
        <v>524</v>
      </c>
      <c r="BN24" s="118">
        <v>92543</v>
      </c>
      <c r="BO24" s="118">
        <v>374</v>
      </c>
      <c r="BP24" s="118">
        <v>91615</v>
      </c>
      <c r="BQ24" s="118">
        <v>460</v>
      </c>
      <c r="BR24" s="118">
        <v>26847</v>
      </c>
      <c r="BS24" s="118">
        <v>1506993</v>
      </c>
      <c r="BT24" s="118">
        <v>6203936</v>
      </c>
      <c r="BU24" s="118">
        <v>1631129</v>
      </c>
      <c r="BV24" s="118">
        <v>6203936</v>
      </c>
      <c r="BW24" s="118">
        <v>3631822</v>
      </c>
      <c r="BX24" s="118">
        <v>9156046.3000000007</v>
      </c>
      <c r="BY24" s="162">
        <v>1051375</v>
      </c>
      <c r="BZ24" s="162">
        <v>5408838</v>
      </c>
      <c r="CA24" s="118">
        <v>69046</v>
      </c>
      <c r="CB24" s="118">
        <v>9555</v>
      </c>
      <c r="CC24" s="118">
        <v>9555</v>
      </c>
      <c r="CD24" s="118">
        <v>2264</v>
      </c>
      <c r="CE24" s="118">
        <v>255784</v>
      </c>
      <c r="CF24" s="118">
        <v>147009</v>
      </c>
      <c r="CG24" s="7">
        <v>1860</v>
      </c>
      <c r="CH24" s="7">
        <v>6161</v>
      </c>
      <c r="CI24" s="76"/>
      <c r="CJ24" s="163">
        <v>3911</v>
      </c>
      <c r="CK24" s="163">
        <v>2406</v>
      </c>
      <c r="CL24" s="76"/>
      <c r="CM24" s="7">
        <v>2217712506.553</v>
      </c>
      <c r="CN24" s="7">
        <v>19751176831.939999</v>
      </c>
      <c r="CO24" s="87">
        <v>1680494953.7485325</v>
      </c>
      <c r="CP24" s="87">
        <v>280357018.83602071</v>
      </c>
      <c r="CQ24" s="87">
        <v>2172738969.3093872</v>
      </c>
      <c r="CR24" s="87">
        <v>1226605.3623648372</v>
      </c>
      <c r="CS24" s="7">
        <v>996</v>
      </c>
      <c r="CT24" s="7">
        <v>620630</v>
      </c>
      <c r="CU24" s="7">
        <v>3070005</v>
      </c>
      <c r="CV24" s="31"/>
      <c r="CW24" s="31"/>
      <c r="CX24" s="31"/>
      <c r="CY24" s="31"/>
      <c r="CZ24" s="31"/>
      <c r="DA24" s="72"/>
      <c r="DB24" s="7">
        <v>15571679</v>
      </c>
      <c r="DC24" s="7">
        <v>15845558</v>
      </c>
      <c r="DD24" s="7">
        <v>16106485</v>
      </c>
      <c r="DE24" s="7">
        <v>16364210</v>
      </c>
      <c r="DF24" s="7">
        <v>16618929</v>
      </c>
      <c r="DG24" s="7">
        <v>15541663</v>
      </c>
      <c r="DH24" s="7">
        <v>12530127</v>
      </c>
      <c r="DI24" s="7">
        <v>1508212</v>
      </c>
      <c r="DJ24" s="7">
        <v>2285342</v>
      </c>
      <c r="DK24" s="7">
        <v>2379526</v>
      </c>
      <c r="DL24" s="7">
        <v>9368583</v>
      </c>
      <c r="DM24" s="7">
        <v>9523317</v>
      </c>
      <c r="DN24" s="7">
        <v>1487185</v>
      </c>
      <c r="DO24" s="7">
        <v>11075845.07398</v>
      </c>
      <c r="DP24" s="7">
        <v>112804.8</v>
      </c>
      <c r="DQ24" s="7">
        <v>18993</v>
      </c>
      <c r="DR24" s="7">
        <v>1104</v>
      </c>
      <c r="DS24" s="7">
        <v>14740</v>
      </c>
      <c r="DT24" s="7">
        <v>4253</v>
      </c>
      <c r="DU24" s="7">
        <v>18716</v>
      </c>
      <c r="DV24" s="7">
        <v>1765587</v>
      </c>
      <c r="DW24" s="7">
        <v>19726</v>
      </c>
      <c r="DX24" s="7">
        <v>22861</v>
      </c>
      <c r="DY24" s="7"/>
      <c r="EC24" s="72"/>
      <c r="EH24" s="7"/>
    </row>
    <row r="25" spans="2:138" x14ac:dyDescent="0.25">
      <c r="B25" s="5">
        <v>16</v>
      </c>
      <c r="C25" s="6" t="s">
        <v>39</v>
      </c>
      <c r="D25"/>
      <c r="E25" s="7">
        <v>1363305.95</v>
      </c>
      <c r="F25" s="7">
        <v>977812.73</v>
      </c>
      <c r="G25" s="7">
        <v>203685.31199999998</v>
      </c>
      <c r="H25" s="7">
        <v>375922.30000000005</v>
      </c>
      <c r="I25" s="7">
        <v>3743</v>
      </c>
      <c r="J25" s="7">
        <v>931</v>
      </c>
      <c r="K25" s="7">
        <v>8497103.6180000007</v>
      </c>
      <c r="L25" s="7">
        <v>428157</v>
      </c>
      <c r="M25" s="7">
        <v>717736321.07299995</v>
      </c>
      <c r="N25" s="7">
        <v>611856</v>
      </c>
      <c r="O25" s="7">
        <v>388562303.45999998</v>
      </c>
      <c r="P25" s="7">
        <v>1074008</v>
      </c>
      <c r="Q25" s="7">
        <v>1295995995.967</v>
      </c>
      <c r="R25" s="7">
        <v>1137985</v>
      </c>
      <c r="S25" s="7">
        <v>6271.14</v>
      </c>
      <c r="T25" s="7">
        <v>1975100</v>
      </c>
      <c r="U25" s="7">
        <v>267044.5</v>
      </c>
      <c r="V25" s="7">
        <v>169128</v>
      </c>
      <c r="W25" s="7">
        <v>1852141</v>
      </c>
      <c r="X25" s="7">
        <v>190750.9</v>
      </c>
      <c r="Y25" s="7">
        <v>6.99871</v>
      </c>
      <c r="Z25" s="159">
        <v>0.59765086000000001</v>
      </c>
      <c r="AA25" s="7">
        <v>99687</v>
      </c>
      <c r="AB25" s="7">
        <v>37.652799999999999</v>
      </c>
      <c r="AC25" s="41">
        <v>7.4677600000000002</v>
      </c>
      <c r="AD25" s="41">
        <v>22.715447154471502</v>
      </c>
      <c r="AE25" s="41">
        <v>125.84503877385046</v>
      </c>
      <c r="AF25" s="41">
        <v>3.2901773204800002</v>
      </c>
      <c r="AG25" s="128">
        <v>213.30226499999992</v>
      </c>
      <c r="AH25" s="128">
        <v>132.58489499999996</v>
      </c>
      <c r="AI25" s="9">
        <v>4</v>
      </c>
      <c r="AJ25" s="41">
        <v>69.2</v>
      </c>
      <c r="AK25" s="10">
        <v>48257</v>
      </c>
      <c r="AL25" s="10">
        <v>8362</v>
      </c>
      <c r="AM25" s="91">
        <v>22897</v>
      </c>
      <c r="AN25" s="91">
        <v>14926</v>
      </c>
      <c r="AO25" s="7">
        <v>1611264</v>
      </c>
      <c r="AP25" s="7">
        <v>2865019</v>
      </c>
      <c r="AQ25" s="7">
        <v>582</v>
      </c>
      <c r="AR25" s="42">
        <v>2.7730763095915184E-2</v>
      </c>
      <c r="AS25" s="7">
        <v>1076</v>
      </c>
      <c r="AT25" s="7">
        <v>241</v>
      </c>
      <c r="AU25" s="7">
        <v>1682</v>
      </c>
      <c r="AV25" s="7">
        <v>254</v>
      </c>
      <c r="AW25" s="7">
        <v>1</v>
      </c>
      <c r="AX25" s="7">
        <v>1037</v>
      </c>
      <c r="AY25" s="28"/>
      <c r="AZ25" s="28"/>
      <c r="BA25" s="7">
        <v>379716.2</v>
      </c>
      <c r="BB25" s="7">
        <v>495907.2</v>
      </c>
      <c r="BC25" s="7">
        <v>2511.6030000000001</v>
      </c>
      <c r="BD25" s="7">
        <v>495907.2</v>
      </c>
      <c r="BE25" s="7">
        <v>3350</v>
      </c>
      <c r="BF25" s="7">
        <v>20730</v>
      </c>
      <c r="BG25" s="7">
        <v>4272</v>
      </c>
      <c r="BH25" s="7">
        <v>10997</v>
      </c>
      <c r="BI25" s="7">
        <v>2868</v>
      </c>
      <c r="BJ25" s="7">
        <v>47800</v>
      </c>
      <c r="BK25" s="7">
        <v>854</v>
      </c>
      <c r="BL25" s="7">
        <v>4237</v>
      </c>
      <c r="BM25" s="118">
        <v>0</v>
      </c>
      <c r="BN25" s="118">
        <v>20003</v>
      </c>
      <c r="BO25" s="118">
        <v>0</v>
      </c>
      <c r="BP25" s="118">
        <v>24890</v>
      </c>
      <c r="BQ25" s="118">
        <v>0</v>
      </c>
      <c r="BR25" s="118">
        <v>4385</v>
      </c>
      <c r="BS25" s="118">
        <v>654708</v>
      </c>
      <c r="BT25" s="118">
        <v>2529869</v>
      </c>
      <c r="BU25" s="118">
        <v>692352</v>
      </c>
      <c r="BV25" s="118">
        <v>2529869</v>
      </c>
      <c r="BW25" s="118">
        <v>790168</v>
      </c>
      <c r="BX25" s="118">
        <v>1768630.3</v>
      </c>
      <c r="BY25" s="162">
        <v>34199</v>
      </c>
      <c r="BZ25" s="162">
        <v>1042667</v>
      </c>
      <c r="CA25" s="118">
        <v>23369</v>
      </c>
      <c r="CB25" s="118">
        <v>1133</v>
      </c>
      <c r="CC25" s="118">
        <v>1133</v>
      </c>
      <c r="CD25" s="118">
        <v>345</v>
      </c>
      <c r="CE25" s="118">
        <v>69178</v>
      </c>
      <c r="CF25" s="118">
        <v>41464</v>
      </c>
      <c r="CG25" s="7">
        <v>477</v>
      </c>
      <c r="CH25" s="7">
        <v>2266</v>
      </c>
      <c r="CI25" s="76"/>
      <c r="CJ25" s="163">
        <v>0</v>
      </c>
      <c r="CK25" s="163">
        <v>0</v>
      </c>
      <c r="CL25" s="76"/>
      <c r="CM25" s="7">
        <v>624842658.22640002</v>
      </c>
      <c r="CN25" s="7">
        <v>6108224406.04</v>
      </c>
      <c r="CO25" s="87">
        <v>355326834.62815046</v>
      </c>
      <c r="CP25" s="87">
        <v>64563057.295621216</v>
      </c>
      <c r="CQ25" s="87">
        <v>412296686.79971182</v>
      </c>
      <c r="CR25" s="87">
        <v>305011.47014990961</v>
      </c>
      <c r="CS25" s="7">
        <v>208</v>
      </c>
      <c r="CT25" s="7">
        <v>139710</v>
      </c>
      <c r="CU25" s="7">
        <v>912652</v>
      </c>
      <c r="CV25" s="31"/>
      <c r="CW25" s="31"/>
      <c r="CX25" s="31"/>
      <c r="CY25" s="31"/>
      <c r="CZ25" s="31"/>
      <c r="DA25" s="72"/>
      <c r="DB25" s="7">
        <v>4420271</v>
      </c>
      <c r="DC25" s="7">
        <v>4458100</v>
      </c>
      <c r="DD25" s="7">
        <v>4494730</v>
      </c>
      <c r="DE25" s="7">
        <v>4529914</v>
      </c>
      <c r="DF25" s="7">
        <v>4563849</v>
      </c>
      <c r="DG25" s="7">
        <v>4435270.2</v>
      </c>
      <c r="DH25" s="7">
        <v>3566714.5</v>
      </c>
      <c r="DI25" s="7">
        <v>442932.3</v>
      </c>
      <c r="DJ25" s="7">
        <v>664064.69999999995</v>
      </c>
      <c r="DK25" s="7">
        <v>714952.2</v>
      </c>
      <c r="DL25" s="7">
        <v>2613321</v>
      </c>
      <c r="DM25" s="7">
        <v>2635536</v>
      </c>
      <c r="DN25" s="7">
        <v>459394</v>
      </c>
      <c r="DO25" s="7">
        <v>3106763.0481779999</v>
      </c>
      <c r="DP25" s="7">
        <v>42377.35</v>
      </c>
      <c r="DQ25" s="7">
        <v>3536</v>
      </c>
      <c r="DR25" s="7">
        <v>1760</v>
      </c>
      <c r="DS25" s="7">
        <v>2587</v>
      </c>
      <c r="DT25" s="7">
        <v>949</v>
      </c>
      <c r="DU25" s="7">
        <v>3295</v>
      </c>
      <c r="DV25" s="7">
        <v>574543</v>
      </c>
      <c r="DW25" s="7">
        <v>5192</v>
      </c>
      <c r="DX25" s="7">
        <v>12424</v>
      </c>
      <c r="DY25" s="7"/>
      <c r="EC25" s="72"/>
      <c r="EH25" s="7"/>
    </row>
    <row r="26" spans="2:138" x14ac:dyDescent="0.25">
      <c r="B26" s="5">
        <v>17</v>
      </c>
      <c r="C26" s="6" t="s">
        <v>40</v>
      </c>
      <c r="D26"/>
      <c r="E26" s="7">
        <v>568942.40999999992</v>
      </c>
      <c r="F26" s="7">
        <v>406042.22</v>
      </c>
      <c r="G26" s="7">
        <v>104195.372</v>
      </c>
      <c r="H26" s="7">
        <v>150974.57</v>
      </c>
      <c r="I26" s="7">
        <v>1555</v>
      </c>
      <c r="J26" s="7">
        <v>346</v>
      </c>
      <c r="K26" s="7">
        <v>2863463.0580000002</v>
      </c>
      <c r="L26" s="7">
        <v>164626</v>
      </c>
      <c r="M26" s="7">
        <v>358391106.25199997</v>
      </c>
      <c r="N26" s="7">
        <v>262548</v>
      </c>
      <c r="O26" s="7">
        <v>169697914.09900001</v>
      </c>
      <c r="P26" s="7">
        <v>453056</v>
      </c>
      <c r="Q26" s="7">
        <v>568186293.25899994</v>
      </c>
      <c r="R26" s="7">
        <v>473636</v>
      </c>
      <c r="S26" s="7">
        <v>1545.53</v>
      </c>
      <c r="T26" s="7">
        <v>919143.1</v>
      </c>
      <c r="U26" s="7">
        <v>75321.52</v>
      </c>
      <c r="V26" s="7">
        <v>104589</v>
      </c>
      <c r="W26" s="7">
        <v>787418</v>
      </c>
      <c r="X26" s="7">
        <v>82630.679999999993</v>
      </c>
      <c r="Y26" s="7">
        <v>8.6586700000000008</v>
      </c>
      <c r="Z26" s="159">
        <v>0.48870026999999999</v>
      </c>
      <c r="AA26" s="7">
        <v>50581</v>
      </c>
      <c r="AB26" s="7">
        <v>41.6843</v>
      </c>
      <c r="AC26" s="41">
        <v>7.4567800000000002</v>
      </c>
      <c r="AD26" s="41">
        <v>27.470390309555899</v>
      </c>
      <c r="AE26" s="41">
        <v>194.64381449650631</v>
      </c>
      <c r="AF26" s="41">
        <v>5.03435206217</v>
      </c>
      <c r="AG26" s="128">
        <v>270.24729100000002</v>
      </c>
      <c r="AH26" s="128">
        <v>144.125125</v>
      </c>
      <c r="AI26" s="9">
        <v>0</v>
      </c>
      <c r="AJ26" s="41">
        <v>95.4</v>
      </c>
      <c r="AK26" s="10">
        <v>20101</v>
      </c>
      <c r="AL26" s="10">
        <v>3575</v>
      </c>
      <c r="AM26" s="91">
        <v>11485</v>
      </c>
      <c r="AN26" s="91">
        <v>7552</v>
      </c>
      <c r="AO26" s="7">
        <v>837800</v>
      </c>
      <c r="AP26" s="7">
        <v>1290525</v>
      </c>
      <c r="AQ26" s="7">
        <v>501</v>
      </c>
      <c r="AR26" s="42">
        <v>3.0607170674715214E-2</v>
      </c>
      <c r="AS26" s="7">
        <v>320</v>
      </c>
      <c r="AT26" s="7">
        <v>112</v>
      </c>
      <c r="AU26" s="7">
        <v>1468</v>
      </c>
      <c r="AV26" s="7">
        <v>600</v>
      </c>
      <c r="AW26" s="7">
        <v>51</v>
      </c>
      <c r="AX26" s="7">
        <v>986</v>
      </c>
      <c r="AY26" s="28"/>
      <c r="AZ26" s="28"/>
      <c r="BA26" s="7">
        <v>173106.4</v>
      </c>
      <c r="BB26" s="7">
        <v>215537.7</v>
      </c>
      <c r="BC26" s="7">
        <v>2998.7739999999999</v>
      </c>
      <c r="BD26" s="7">
        <v>215537.7</v>
      </c>
      <c r="BE26" s="7">
        <v>2610</v>
      </c>
      <c r="BF26" s="7">
        <v>30315</v>
      </c>
      <c r="BG26" s="7">
        <v>2242</v>
      </c>
      <c r="BH26" s="7">
        <v>24499</v>
      </c>
      <c r="BI26" s="7">
        <v>1292</v>
      </c>
      <c r="BJ26" s="7">
        <v>44064</v>
      </c>
      <c r="BK26" s="7">
        <v>1158</v>
      </c>
      <c r="BL26" s="7">
        <v>6109</v>
      </c>
      <c r="BM26" s="118">
        <v>726</v>
      </c>
      <c r="BN26" s="118">
        <v>19410</v>
      </c>
      <c r="BO26" s="118">
        <v>310</v>
      </c>
      <c r="BP26" s="118">
        <v>16287</v>
      </c>
      <c r="BQ26" s="118">
        <v>426</v>
      </c>
      <c r="BR26" s="118">
        <v>4895</v>
      </c>
      <c r="BS26" s="118">
        <v>304252</v>
      </c>
      <c r="BT26" s="118">
        <v>769376</v>
      </c>
      <c r="BU26" s="118">
        <v>321356</v>
      </c>
      <c r="BV26" s="118">
        <v>769376</v>
      </c>
      <c r="BW26" s="118">
        <v>446077</v>
      </c>
      <c r="BX26" s="118">
        <v>1113853.8500000001</v>
      </c>
      <c r="BY26" s="162">
        <v>43553</v>
      </c>
      <c r="BZ26" s="162">
        <v>681026</v>
      </c>
      <c r="CA26" s="118">
        <v>20909</v>
      </c>
      <c r="CB26" s="118">
        <v>2995</v>
      </c>
      <c r="CC26" s="118">
        <v>2995</v>
      </c>
      <c r="CD26" s="118">
        <v>955</v>
      </c>
      <c r="CE26" s="118">
        <v>39210</v>
      </c>
      <c r="CF26" s="118">
        <v>24854</v>
      </c>
      <c r="CG26" s="7">
        <v>349</v>
      </c>
      <c r="CH26" s="7">
        <v>1029</v>
      </c>
      <c r="CI26" s="76"/>
      <c r="CJ26" s="163">
        <v>272</v>
      </c>
      <c r="CK26" s="163">
        <v>258</v>
      </c>
      <c r="CL26" s="76"/>
      <c r="CM26" s="7">
        <v>236645133.50150001</v>
      </c>
      <c r="CN26" s="7">
        <v>2201216118.71</v>
      </c>
      <c r="CO26" s="87">
        <v>174394390.79173008</v>
      </c>
      <c r="CP26" s="87">
        <v>16502641.174150253</v>
      </c>
      <c r="CQ26" s="87">
        <v>172968755.37353665</v>
      </c>
      <c r="CR26" s="87">
        <v>160367.13058834043</v>
      </c>
      <c r="CS26" s="7">
        <v>424</v>
      </c>
      <c r="CT26" s="7">
        <v>95971</v>
      </c>
      <c r="CU26" s="7">
        <v>340198</v>
      </c>
      <c r="CV26" s="31"/>
      <c r="CW26" s="31"/>
      <c r="CX26" s="31"/>
      <c r="CY26" s="31"/>
      <c r="CZ26" s="31"/>
      <c r="DA26" s="72"/>
      <c r="DB26" s="7">
        <v>1803340</v>
      </c>
      <c r="DC26" s="7">
        <v>1827187</v>
      </c>
      <c r="DD26" s="7">
        <v>1850812</v>
      </c>
      <c r="DE26" s="7">
        <v>1874188</v>
      </c>
      <c r="DF26" s="7">
        <v>1897393</v>
      </c>
      <c r="DG26" s="7">
        <v>1810628.6</v>
      </c>
      <c r="DH26" s="7">
        <v>1484939.2000000002</v>
      </c>
      <c r="DI26" s="7">
        <v>154519.20000000001</v>
      </c>
      <c r="DJ26" s="7">
        <v>237856.2</v>
      </c>
      <c r="DK26" s="7">
        <v>289492.2</v>
      </c>
      <c r="DL26" s="7">
        <v>1128761</v>
      </c>
      <c r="DM26" s="7">
        <v>1128299.8999999999</v>
      </c>
      <c r="DN26" s="7">
        <v>168003.7</v>
      </c>
      <c r="DO26" s="7">
        <v>1319214.9507009999</v>
      </c>
      <c r="DP26" s="7">
        <v>17075.28</v>
      </c>
      <c r="DQ26" s="7">
        <v>2795</v>
      </c>
      <c r="DR26" s="7">
        <v>152</v>
      </c>
      <c r="DS26" s="7">
        <v>1839</v>
      </c>
      <c r="DT26" s="7">
        <v>956</v>
      </c>
      <c r="DU26" s="7">
        <v>2697</v>
      </c>
      <c r="DV26" s="7">
        <v>231869</v>
      </c>
      <c r="DW26" s="7">
        <v>2862</v>
      </c>
      <c r="DX26" s="7">
        <v>3409</v>
      </c>
      <c r="DY26" s="7"/>
      <c r="EC26" s="72"/>
      <c r="EH26" s="7"/>
    </row>
    <row r="27" spans="2:138" x14ac:dyDescent="0.25">
      <c r="B27" s="5">
        <v>18</v>
      </c>
      <c r="C27" s="6" t="s">
        <v>41</v>
      </c>
      <c r="D27"/>
      <c r="E27" s="7">
        <v>346800.85</v>
      </c>
      <c r="F27" s="7">
        <v>262712.88</v>
      </c>
      <c r="G27" s="7">
        <v>55554.634000000005</v>
      </c>
      <c r="H27" s="7">
        <v>94015.83</v>
      </c>
      <c r="I27" s="7">
        <v>542</v>
      </c>
      <c r="J27" s="7">
        <v>159</v>
      </c>
      <c r="K27" s="7">
        <v>2064710.2479999999</v>
      </c>
      <c r="L27" s="7">
        <v>121792</v>
      </c>
      <c r="M27" s="7">
        <v>440670102.69300002</v>
      </c>
      <c r="N27" s="7">
        <v>241282</v>
      </c>
      <c r="O27" s="7">
        <v>91424862.599000007</v>
      </c>
      <c r="P27" s="7">
        <v>314200</v>
      </c>
      <c r="Q27" s="7">
        <v>359564540.54400003</v>
      </c>
      <c r="R27" s="7">
        <v>322636</v>
      </c>
      <c r="S27" s="7">
        <v>1493.73</v>
      </c>
      <c r="T27" s="7">
        <v>483190.6</v>
      </c>
      <c r="U27" s="7">
        <v>60958</v>
      </c>
      <c r="V27" s="7">
        <v>66368</v>
      </c>
      <c r="W27" s="7">
        <v>530508</v>
      </c>
      <c r="X27" s="7">
        <v>56266.78</v>
      </c>
      <c r="Y27" s="7">
        <v>8.27224</v>
      </c>
      <c r="Z27" s="159">
        <v>0.48298488000000001</v>
      </c>
      <c r="AA27" s="7">
        <v>28154</v>
      </c>
      <c r="AB27" s="7">
        <v>38.130499999999998</v>
      </c>
      <c r="AC27" s="41">
        <v>7.70411</v>
      </c>
      <c r="AD27" s="41">
        <v>28.7260273972603</v>
      </c>
      <c r="AE27" s="41">
        <v>61.794164751463711</v>
      </c>
      <c r="AF27" s="41">
        <v>3.2414015138100001</v>
      </c>
      <c r="AG27" s="128">
        <v>73.860054000000005</v>
      </c>
      <c r="AH27" s="128">
        <v>47.126668999999993</v>
      </c>
      <c r="AI27" s="9">
        <v>0</v>
      </c>
      <c r="AJ27" s="41">
        <v>79.7</v>
      </c>
      <c r="AK27" s="10">
        <v>12850</v>
      </c>
      <c r="AL27" s="10">
        <v>3210</v>
      </c>
      <c r="AM27" s="91">
        <v>7724</v>
      </c>
      <c r="AN27" s="91">
        <v>4755</v>
      </c>
      <c r="AO27" s="7">
        <v>397906</v>
      </c>
      <c r="AP27" s="7">
        <v>766427</v>
      </c>
      <c r="AQ27" s="7">
        <v>133</v>
      </c>
      <c r="AR27" s="42">
        <v>0.04</v>
      </c>
      <c r="AS27" s="7">
        <v>452</v>
      </c>
      <c r="AT27" s="7">
        <v>38</v>
      </c>
      <c r="AU27" s="7">
        <v>1213</v>
      </c>
      <c r="AV27" s="7">
        <v>196</v>
      </c>
      <c r="AW27" s="7">
        <v>120</v>
      </c>
      <c r="AX27" s="7">
        <v>1018</v>
      </c>
      <c r="AY27" s="28"/>
      <c r="AZ27" s="28"/>
      <c r="BA27" s="7">
        <v>110984.6</v>
      </c>
      <c r="BB27" s="7">
        <v>124292</v>
      </c>
      <c r="BC27" s="7">
        <v>1217.913</v>
      </c>
      <c r="BD27" s="7">
        <v>124292</v>
      </c>
      <c r="BE27" s="7">
        <v>865</v>
      </c>
      <c r="BF27" s="7">
        <v>10938</v>
      </c>
      <c r="BG27" s="7">
        <v>963</v>
      </c>
      <c r="BH27" s="7">
        <v>4359</v>
      </c>
      <c r="BI27" s="7">
        <v>928</v>
      </c>
      <c r="BJ27" s="7">
        <v>20434</v>
      </c>
      <c r="BK27" s="7">
        <v>312</v>
      </c>
      <c r="BL27" s="7">
        <v>938</v>
      </c>
      <c r="BM27" s="118">
        <v>297</v>
      </c>
      <c r="BN27" s="118">
        <v>7622</v>
      </c>
      <c r="BO27" s="118">
        <v>189</v>
      </c>
      <c r="BP27" s="118">
        <v>8702</v>
      </c>
      <c r="BQ27" s="118">
        <v>149</v>
      </c>
      <c r="BR27" s="118">
        <v>2107</v>
      </c>
      <c r="BS27" s="118">
        <v>177804</v>
      </c>
      <c r="BT27" s="118">
        <v>574662</v>
      </c>
      <c r="BU27" s="118">
        <v>201192</v>
      </c>
      <c r="BV27" s="118">
        <v>574662</v>
      </c>
      <c r="BW27" s="118">
        <v>277160</v>
      </c>
      <c r="BX27" s="118">
        <v>532771.5</v>
      </c>
      <c r="BY27" s="162">
        <v>11582</v>
      </c>
      <c r="BZ27" s="162">
        <v>269548</v>
      </c>
      <c r="CA27" s="118">
        <v>8231</v>
      </c>
      <c r="CB27" s="118">
        <v>844</v>
      </c>
      <c r="CC27" s="118">
        <v>844</v>
      </c>
      <c r="CD27" s="118">
        <v>537</v>
      </c>
      <c r="CE27" s="118">
        <v>29137</v>
      </c>
      <c r="CF27" s="118">
        <v>16680</v>
      </c>
      <c r="CG27" s="7">
        <v>168</v>
      </c>
      <c r="CH27" s="7">
        <v>865</v>
      </c>
      <c r="CI27" s="76"/>
      <c r="CJ27" s="163">
        <v>41</v>
      </c>
      <c r="CK27" s="163">
        <v>39</v>
      </c>
      <c r="CL27" s="76"/>
      <c r="CM27" s="7">
        <v>94771540.906780005</v>
      </c>
      <c r="CN27" s="7">
        <v>1506444254.29</v>
      </c>
      <c r="CO27" s="87">
        <v>45961970.73781959</v>
      </c>
      <c r="CP27" s="87">
        <v>16572063.681203615</v>
      </c>
      <c r="CQ27" s="87">
        <v>117996230.33742867</v>
      </c>
      <c r="CR27" s="87">
        <v>84303.036554014063</v>
      </c>
      <c r="CS27" s="7">
        <v>242</v>
      </c>
      <c r="CT27" s="7">
        <v>76094</v>
      </c>
      <c r="CU27" s="7">
        <v>232618</v>
      </c>
      <c r="CV27" s="31"/>
      <c r="CW27" s="31"/>
      <c r="CX27" s="31"/>
      <c r="CY27" s="31"/>
      <c r="CZ27" s="31"/>
      <c r="DA27" s="72"/>
      <c r="DB27" s="7">
        <v>1108860</v>
      </c>
      <c r="DC27" s="7">
        <v>1132215</v>
      </c>
      <c r="DD27" s="7">
        <v>1155448</v>
      </c>
      <c r="DE27" s="7">
        <v>1178403</v>
      </c>
      <c r="DF27" s="7">
        <v>1201202</v>
      </c>
      <c r="DG27" s="7">
        <v>1102335</v>
      </c>
      <c r="DH27" s="7">
        <v>891613.99999999988</v>
      </c>
      <c r="DI27" s="7">
        <v>104762.9</v>
      </c>
      <c r="DJ27" s="7">
        <v>158646.5</v>
      </c>
      <c r="DK27" s="7">
        <v>176748.6</v>
      </c>
      <c r="DL27" s="7">
        <v>662177</v>
      </c>
      <c r="DM27" s="7">
        <v>673927.3</v>
      </c>
      <c r="DN27" s="7">
        <v>108931.4</v>
      </c>
      <c r="DO27" s="7">
        <v>781435.62731200003</v>
      </c>
      <c r="DP27" s="7">
        <v>10511.73</v>
      </c>
      <c r="DQ27" s="7">
        <v>2437</v>
      </c>
      <c r="DR27" s="7">
        <v>532</v>
      </c>
      <c r="DS27" s="7">
        <v>2252</v>
      </c>
      <c r="DT27" s="7">
        <v>185</v>
      </c>
      <c r="DU27" s="7">
        <v>2840</v>
      </c>
      <c r="DV27" s="7">
        <v>144829</v>
      </c>
      <c r="DW27" s="7">
        <v>2913</v>
      </c>
      <c r="DX27" s="7">
        <v>3460</v>
      </c>
      <c r="DY27" s="7"/>
      <c r="EC27" s="72"/>
      <c r="EH27" s="7"/>
    </row>
    <row r="28" spans="2:138" x14ac:dyDescent="0.25">
      <c r="B28" s="5">
        <v>19</v>
      </c>
      <c r="C28" s="6" t="s">
        <v>42</v>
      </c>
      <c r="D28"/>
      <c r="E28" s="7">
        <v>1398463.53</v>
      </c>
      <c r="F28" s="7">
        <v>1410630.9</v>
      </c>
      <c r="G28" s="7">
        <v>351435.01500000001</v>
      </c>
      <c r="H28" s="7">
        <v>510627.3</v>
      </c>
      <c r="I28" s="7">
        <v>2885</v>
      </c>
      <c r="J28" s="7">
        <v>586</v>
      </c>
      <c r="K28" s="7">
        <v>6444057.4170000004</v>
      </c>
      <c r="L28" s="7">
        <v>515893</v>
      </c>
      <c r="M28" s="7">
        <v>232610176.91100001</v>
      </c>
      <c r="N28" s="7">
        <v>431669</v>
      </c>
      <c r="O28" s="7">
        <v>638408248.66499996</v>
      </c>
      <c r="P28" s="7">
        <v>1263282</v>
      </c>
      <c r="Q28" s="7">
        <v>1286335873.5899999</v>
      </c>
      <c r="R28" s="7">
        <v>1289919</v>
      </c>
      <c r="S28" s="7">
        <v>7101.3</v>
      </c>
      <c r="T28" s="7">
        <v>2225968</v>
      </c>
      <c r="U28" s="7">
        <v>162725.79999999999</v>
      </c>
      <c r="V28" s="7">
        <v>464313</v>
      </c>
      <c r="W28" s="7">
        <v>2186541</v>
      </c>
      <c r="X28" s="7">
        <v>264455.3</v>
      </c>
      <c r="Y28" s="7">
        <v>9.3600999999999992</v>
      </c>
      <c r="Z28" s="159">
        <v>5.859077E-2</v>
      </c>
      <c r="AA28" s="7">
        <v>76488</v>
      </c>
      <c r="AB28" s="7">
        <v>41.183199999999999</v>
      </c>
      <c r="AC28" s="41">
        <v>7.4491500000000004</v>
      </c>
      <c r="AD28" s="41">
        <v>32.854938271604901</v>
      </c>
      <c r="AE28" s="41">
        <v>771.16242816789497</v>
      </c>
      <c r="AF28" s="41">
        <v>3.5576435540900002</v>
      </c>
      <c r="AG28" s="128">
        <v>699.09056299999986</v>
      </c>
      <c r="AH28" s="128">
        <v>431.32860099999994</v>
      </c>
      <c r="AI28" s="9">
        <v>3</v>
      </c>
      <c r="AJ28" s="41">
        <v>96.6</v>
      </c>
      <c r="AK28" s="10">
        <v>58305</v>
      </c>
      <c r="AL28" s="10">
        <v>10087</v>
      </c>
      <c r="AM28" s="91">
        <v>16240</v>
      </c>
      <c r="AN28" s="91">
        <v>10260</v>
      </c>
      <c r="AO28" s="7">
        <v>2409297</v>
      </c>
      <c r="AP28" s="7">
        <v>3339663</v>
      </c>
      <c r="AQ28" s="7">
        <v>2417</v>
      </c>
      <c r="AR28" s="42">
        <v>0.03</v>
      </c>
      <c r="AS28" s="7">
        <v>703</v>
      </c>
      <c r="AT28" s="7">
        <v>126</v>
      </c>
      <c r="AU28" s="7">
        <v>2582</v>
      </c>
      <c r="AV28" s="7">
        <v>3316</v>
      </c>
      <c r="AW28" s="7">
        <v>253</v>
      </c>
      <c r="AX28" s="7">
        <v>2022</v>
      </c>
      <c r="AY28" s="28"/>
      <c r="AZ28" s="28"/>
      <c r="BA28" s="7">
        <v>559781.9</v>
      </c>
      <c r="BB28" s="7">
        <v>661036.1</v>
      </c>
      <c r="BC28" s="7">
        <v>19569.13</v>
      </c>
      <c r="BD28" s="7">
        <v>661036.1</v>
      </c>
      <c r="BE28" s="7">
        <v>2850</v>
      </c>
      <c r="BF28" s="7">
        <v>54572</v>
      </c>
      <c r="BG28" s="7">
        <v>2599</v>
      </c>
      <c r="BH28" s="7">
        <v>40788</v>
      </c>
      <c r="BI28" s="7">
        <v>3104</v>
      </c>
      <c r="BJ28" s="7">
        <v>86620</v>
      </c>
      <c r="BK28" s="7">
        <v>1367</v>
      </c>
      <c r="BL28" s="7">
        <v>3535</v>
      </c>
      <c r="BM28" s="118">
        <v>636</v>
      </c>
      <c r="BN28" s="118">
        <v>23002</v>
      </c>
      <c r="BO28" s="118">
        <v>272</v>
      </c>
      <c r="BP28" s="118">
        <v>25480</v>
      </c>
      <c r="BQ28" s="118">
        <v>185</v>
      </c>
      <c r="BR28" s="118">
        <v>7234</v>
      </c>
      <c r="BS28" s="118">
        <v>542670</v>
      </c>
      <c r="BT28" s="118">
        <v>1639933</v>
      </c>
      <c r="BU28" s="118">
        <v>697666</v>
      </c>
      <c r="BV28" s="118">
        <v>1639933</v>
      </c>
      <c r="BW28" s="118">
        <v>1606768</v>
      </c>
      <c r="BX28" s="118">
        <v>3076959.7</v>
      </c>
      <c r="BY28" s="162">
        <v>26684</v>
      </c>
      <c r="BZ28" s="162">
        <v>929826</v>
      </c>
      <c r="CA28" s="118">
        <v>24500</v>
      </c>
      <c r="CB28" s="118">
        <v>3345</v>
      </c>
      <c r="CC28" s="118">
        <v>3345</v>
      </c>
      <c r="CD28" s="118">
        <v>1383</v>
      </c>
      <c r="CE28" s="118">
        <v>124837</v>
      </c>
      <c r="CF28" s="118">
        <v>78663</v>
      </c>
      <c r="CG28" s="7">
        <v>1174</v>
      </c>
      <c r="CH28" s="7">
        <v>1815</v>
      </c>
      <c r="CI28" s="76"/>
      <c r="CJ28" s="163">
        <v>27</v>
      </c>
      <c r="CK28" s="163">
        <v>25</v>
      </c>
      <c r="CL28" s="76"/>
      <c r="CM28" s="7">
        <v>430041360.8017</v>
      </c>
      <c r="CN28" s="7">
        <v>4927792619.2299995</v>
      </c>
      <c r="CO28" s="87">
        <v>435344260.2449317</v>
      </c>
      <c r="CP28" s="87">
        <v>71560399.968679979</v>
      </c>
      <c r="CQ28" s="87">
        <v>891031221.99890661</v>
      </c>
      <c r="CR28" s="87">
        <v>976579.58349676221</v>
      </c>
      <c r="CS28" s="7">
        <v>617</v>
      </c>
      <c r="CT28" s="7">
        <v>69118</v>
      </c>
      <c r="CU28" s="7">
        <v>901956</v>
      </c>
      <c r="CV28" s="31"/>
      <c r="CW28" s="31"/>
      <c r="CX28" s="31"/>
      <c r="CY28" s="31"/>
      <c r="CZ28" s="31"/>
      <c r="DA28" s="72"/>
      <c r="DB28" s="7">
        <v>4723273</v>
      </c>
      <c r="DC28" s="7">
        <v>4797263</v>
      </c>
      <c r="DD28" s="7">
        <v>4868844</v>
      </c>
      <c r="DE28" s="7">
        <v>4941059</v>
      </c>
      <c r="DF28" s="7">
        <v>5013589</v>
      </c>
      <c r="DG28" s="7">
        <v>4743751.5</v>
      </c>
      <c r="DH28" s="7">
        <v>3896787.8</v>
      </c>
      <c r="DI28" s="7">
        <v>425924.4</v>
      </c>
      <c r="DJ28" s="7">
        <v>639297.69999999995</v>
      </c>
      <c r="DK28" s="7">
        <v>668348.4</v>
      </c>
      <c r="DL28" s="7">
        <v>3010181</v>
      </c>
      <c r="DM28" s="7">
        <v>3040928</v>
      </c>
      <c r="DN28" s="7">
        <v>408507.2</v>
      </c>
      <c r="DO28" s="7">
        <v>3472362.2074879999</v>
      </c>
      <c r="DP28" s="7">
        <v>57233.37</v>
      </c>
      <c r="DQ28" s="7">
        <v>6467</v>
      </c>
      <c r="DR28" s="7">
        <v>544</v>
      </c>
      <c r="DS28" s="7">
        <v>5219</v>
      </c>
      <c r="DT28" s="7">
        <v>1248</v>
      </c>
      <c r="DU28" s="7">
        <v>6544</v>
      </c>
      <c r="DV28" s="7">
        <v>536321</v>
      </c>
      <c r="DW28" s="7">
        <v>6763</v>
      </c>
      <c r="DX28" s="7">
        <v>7991</v>
      </c>
      <c r="DY28" s="7"/>
      <c r="EC28" s="72"/>
      <c r="EH28" s="7"/>
    </row>
    <row r="29" spans="2:138" x14ac:dyDescent="0.25">
      <c r="B29" s="5">
        <v>20</v>
      </c>
      <c r="C29" s="6" t="s">
        <v>43</v>
      </c>
      <c r="D29"/>
      <c r="E29" s="7">
        <v>1090798.77</v>
      </c>
      <c r="F29" s="7">
        <v>686843.73</v>
      </c>
      <c r="G29" s="7">
        <v>156801.77299999999</v>
      </c>
      <c r="H29" s="7">
        <v>261380.09999999998</v>
      </c>
      <c r="I29" s="7">
        <v>2686</v>
      </c>
      <c r="J29" s="7">
        <v>1114</v>
      </c>
      <c r="K29" s="7">
        <v>12065375.486</v>
      </c>
      <c r="L29" s="7">
        <v>491296</v>
      </c>
      <c r="M29" s="7">
        <v>763833805.04400003</v>
      </c>
      <c r="N29" s="7">
        <v>548962</v>
      </c>
      <c r="O29" s="7">
        <v>293639923.5</v>
      </c>
      <c r="P29" s="7">
        <v>1014656</v>
      </c>
      <c r="Q29" s="7">
        <v>1315159369.635</v>
      </c>
      <c r="R29" s="7">
        <v>1015536</v>
      </c>
      <c r="S29" s="7">
        <v>15249.8</v>
      </c>
      <c r="T29" s="7">
        <v>2121010</v>
      </c>
      <c r="U29" s="7">
        <v>164285.5</v>
      </c>
      <c r="V29" s="7">
        <v>132758</v>
      </c>
      <c r="W29" s="7">
        <v>1668765</v>
      </c>
      <c r="X29" s="7">
        <v>164244.29999999999</v>
      </c>
      <c r="Y29" s="7">
        <v>6.5072299999999998</v>
      </c>
      <c r="Z29" s="159">
        <v>0.89240637</v>
      </c>
      <c r="AA29" s="7">
        <v>99803</v>
      </c>
      <c r="AB29" s="7">
        <v>39.058</v>
      </c>
      <c r="AC29" s="41">
        <v>7.6135200000000003</v>
      </c>
      <c r="AD29" s="41">
        <v>25.784682080924899</v>
      </c>
      <c r="AE29" s="41">
        <v>152.75175218785401</v>
      </c>
      <c r="AF29" s="41">
        <v>2.8946589874100002</v>
      </c>
      <c r="AG29" s="128">
        <v>176.94314299999996</v>
      </c>
      <c r="AH29" s="128">
        <v>77.645862999999991</v>
      </c>
      <c r="AI29" s="9">
        <v>6</v>
      </c>
      <c r="AJ29" s="41">
        <v>85.3</v>
      </c>
      <c r="AK29" s="10">
        <v>30262</v>
      </c>
      <c r="AL29" s="10">
        <v>2964</v>
      </c>
      <c r="AM29" s="91">
        <v>21324</v>
      </c>
      <c r="AN29" s="91">
        <v>12130</v>
      </c>
      <c r="AO29" s="7">
        <v>1158549</v>
      </c>
      <c r="AP29" s="7">
        <v>2575526</v>
      </c>
      <c r="AQ29" s="7">
        <v>309</v>
      </c>
      <c r="AR29" s="42">
        <v>3.6485980159370511E-2</v>
      </c>
      <c r="AS29" s="7">
        <v>1966</v>
      </c>
      <c r="AT29" s="7">
        <v>120</v>
      </c>
      <c r="AU29" s="7">
        <v>2749</v>
      </c>
      <c r="AV29" s="7">
        <v>239</v>
      </c>
      <c r="AW29" s="7">
        <v>0</v>
      </c>
      <c r="AX29" s="7">
        <v>1137</v>
      </c>
      <c r="AY29" s="28"/>
      <c r="AZ29" s="28"/>
      <c r="BA29" s="7">
        <v>288642</v>
      </c>
      <c r="BB29" s="7">
        <v>361919</v>
      </c>
      <c r="BC29" s="7">
        <v>0</v>
      </c>
      <c r="BD29" s="7">
        <v>361919</v>
      </c>
      <c r="BE29" s="7">
        <v>4483</v>
      </c>
      <c r="BF29" s="7">
        <v>16072</v>
      </c>
      <c r="BG29" s="7">
        <v>4429</v>
      </c>
      <c r="BH29" s="7">
        <v>9367</v>
      </c>
      <c r="BI29" s="7">
        <v>3203</v>
      </c>
      <c r="BJ29" s="7">
        <v>18261</v>
      </c>
      <c r="BK29" s="7">
        <v>1188</v>
      </c>
      <c r="BL29" s="7">
        <v>2564</v>
      </c>
      <c r="BM29" s="118">
        <v>1451</v>
      </c>
      <c r="BN29" s="118">
        <v>34477</v>
      </c>
      <c r="BO29" s="118">
        <v>722</v>
      </c>
      <c r="BP29" s="118">
        <v>37923</v>
      </c>
      <c r="BQ29" s="118">
        <v>1018</v>
      </c>
      <c r="BR29" s="118">
        <v>4886</v>
      </c>
      <c r="BS29" s="118">
        <v>869448</v>
      </c>
      <c r="BT29" s="118">
        <v>3220059</v>
      </c>
      <c r="BU29" s="118">
        <v>1041809</v>
      </c>
      <c r="BV29" s="118">
        <v>3220059</v>
      </c>
      <c r="BW29" s="118">
        <v>527612</v>
      </c>
      <c r="BX29" s="118">
        <v>1341576.5</v>
      </c>
      <c r="BY29" s="162">
        <v>67392</v>
      </c>
      <c r="BZ29" s="162">
        <v>1027914</v>
      </c>
      <c r="CA29" s="118">
        <v>32877</v>
      </c>
      <c r="CB29" s="118">
        <v>1972</v>
      </c>
      <c r="CC29" s="118">
        <v>1972</v>
      </c>
      <c r="CD29" s="118">
        <v>522</v>
      </c>
      <c r="CE29" s="118">
        <v>54213</v>
      </c>
      <c r="CF29" s="118">
        <v>30546</v>
      </c>
      <c r="CG29" s="7">
        <v>524</v>
      </c>
      <c r="CH29" s="7">
        <v>2801</v>
      </c>
      <c r="CI29" s="76"/>
      <c r="CJ29" s="163">
        <v>0</v>
      </c>
      <c r="CK29" s="163">
        <v>0</v>
      </c>
      <c r="CL29" s="76"/>
      <c r="CM29" s="7">
        <v>450444832.64240003</v>
      </c>
      <c r="CN29" s="7">
        <v>3650531550.1599998</v>
      </c>
      <c r="CO29" s="87">
        <v>293395214.42971909</v>
      </c>
      <c r="CP29" s="87">
        <v>39553664.775902666</v>
      </c>
      <c r="CQ29" s="87">
        <v>265978574.77618587</v>
      </c>
      <c r="CR29" s="87">
        <v>207381.823615456</v>
      </c>
      <c r="CS29" s="7">
        <v>133</v>
      </c>
      <c r="CT29" s="7">
        <v>92431</v>
      </c>
      <c r="CU29" s="7">
        <v>910536</v>
      </c>
      <c r="CV29" s="31"/>
      <c r="CW29" s="31"/>
      <c r="CX29" s="31"/>
      <c r="CY29" s="31"/>
      <c r="CZ29" s="31"/>
      <c r="DA29" s="72"/>
      <c r="DB29" s="7">
        <v>3868109</v>
      </c>
      <c r="DC29" s="7">
        <v>3901419</v>
      </c>
      <c r="DD29" s="7">
        <v>3930833</v>
      </c>
      <c r="DE29" s="7">
        <v>3959042</v>
      </c>
      <c r="DF29" s="7">
        <v>3986206</v>
      </c>
      <c r="DG29" s="7">
        <v>3857769.4</v>
      </c>
      <c r="DH29" s="7">
        <v>3082860.6</v>
      </c>
      <c r="DI29" s="7">
        <v>368837.8</v>
      </c>
      <c r="DJ29" s="7">
        <v>600799.4</v>
      </c>
      <c r="DK29" s="7">
        <v>654427.19999999995</v>
      </c>
      <c r="DL29" s="7">
        <v>2233705</v>
      </c>
      <c r="DM29" s="7">
        <v>2234658</v>
      </c>
      <c r="DN29" s="7">
        <v>431561.8</v>
      </c>
      <c r="DO29" s="7">
        <v>2653336.6775969998</v>
      </c>
      <c r="DP29" s="7">
        <v>43961.599999999999</v>
      </c>
      <c r="DQ29" s="7">
        <v>5623</v>
      </c>
      <c r="DR29" s="7">
        <v>2250</v>
      </c>
      <c r="DS29" s="7">
        <v>5242</v>
      </c>
      <c r="DT29" s="7">
        <v>381</v>
      </c>
      <c r="DU29" s="7">
        <v>1504</v>
      </c>
      <c r="DV29" s="7">
        <v>495568</v>
      </c>
      <c r="DW29" s="7">
        <v>3234</v>
      </c>
      <c r="DX29" s="7">
        <v>15029</v>
      </c>
      <c r="DY29" s="7"/>
      <c r="EC29" s="72"/>
      <c r="EH29" s="7"/>
    </row>
    <row r="30" spans="2:138" x14ac:dyDescent="0.25">
      <c r="B30" s="5">
        <v>21</v>
      </c>
      <c r="C30" s="6" t="s">
        <v>44</v>
      </c>
      <c r="D30"/>
      <c r="E30" s="7">
        <v>1852631.46</v>
      </c>
      <c r="F30" s="7">
        <v>1254431.52</v>
      </c>
      <c r="G30" s="7">
        <v>291892.11</v>
      </c>
      <c r="H30" s="7">
        <v>455242.5</v>
      </c>
      <c r="I30" s="7">
        <v>5274</v>
      </c>
      <c r="J30" s="7">
        <v>1085</v>
      </c>
      <c r="K30" s="7">
        <v>14704950.534</v>
      </c>
      <c r="L30" s="7">
        <v>675578</v>
      </c>
      <c r="M30" s="7">
        <v>997857188.16799998</v>
      </c>
      <c r="N30" s="7">
        <v>769303</v>
      </c>
      <c r="O30" s="7">
        <v>492434197.23199999</v>
      </c>
      <c r="P30" s="7">
        <v>1426830</v>
      </c>
      <c r="Q30" s="7">
        <v>1802155782.3239999</v>
      </c>
      <c r="R30" s="7">
        <v>1493731</v>
      </c>
      <c r="S30" s="7">
        <v>4496.71</v>
      </c>
      <c r="T30" s="7">
        <v>2833041</v>
      </c>
      <c r="U30" s="7">
        <v>221983.6</v>
      </c>
      <c r="V30" s="7">
        <v>229025</v>
      </c>
      <c r="W30" s="7">
        <v>2572533</v>
      </c>
      <c r="X30" s="7">
        <v>304631.7</v>
      </c>
      <c r="Y30" s="7">
        <v>7.70235</v>
      </c>
      <c r="Z30" s="159">
        <v>0.64330463000000004</v>
      </c>
      <c r="AA30" s="7">
        <v>135031</v>
      </c>
      <c r="AB30" s="7">
        <v>40.667700000000004</v>
      </c>
      <c r="AC30" s="41">
        <v>7.7053099999999999</v>
      </c>
      <c r="AD30" s="41">
        <v>24.554260742898801</v>
      </c>
      <c r="AE30" s="41">
        <v>683.74608986226701</v>
      </c>
      <c r="AF30" s="41">
        <v>4.2657071672900004</v>
      </c>
      <c r="AG30" s="128">
        <v>559.62970899999993</v>
      </c>
      <c r="AH30" s="128">
        <v>235.32484499999998</v>
      </c>
      <c r="AI30" s="9">
        <v>6.17</v>
      </c>
      <c r="AJ30" s="41">
        <v>94.4</v>
      </c>
      <c r="AK30" s="10">
        <v>46148</v>
      </c>
      <c r="AL30" s="10">
        <v>6282</v>
      </c>
      <c r="AM30" s="91">
        <v>27574</v>
      </c>
      <c r="AN30" s="91">
        <v>16354</v>
      </c>
      <c r="AO30" s="7">
        <v>1955528</v>
      </c>
      <c r="AP30" s="7">
        <v>3863468</v>
      </c>
      <c r="AQ30" s="7">
        <v>780</v>
      </c>
      <c r="AR30" s="42">
        <v>1.0206943664412792E-2</v>
      </c>
      <c r="AS30" s="7">
        <v>1227</v>
      </c>
      <c r="AT30" s="7">
        <v>301</v>
      </c>
      <c r="AU30" s="7">
        <v>5131</v>
      </c>
      <c r="AV30" s="7">
        <v>507</v>
      </c>
      <c r="AW30" s="7">
        <v>721</v>
      </c>
      <c r="AX30" s="7">
        <v>3121</v>
      </c>
      <c r="AY30" s="28"/>
      <c r="AZ30" s="28"/>
      <c r="BA30" s="7">
        <v>475462.6</v>
      </c>
      <c r="BB30" s="7">
        <v>606771.1</v>
      </c>
      <c r="BC30" s="7">
        <v>2933.9119999999998</v>
      </c>
      <c r="BD30" s="7">
        <v>606771.1</v>
      </c>
      <c r="BE30" s="7">
        <v>5720</v>
      </c>
      <c r="BF30" s="7">
        <v>31000</v>
      </c>
      <c r="BG30" s="7">
        <v>5533</v>
      </c>
      <c r="BH30" s="7">
        <v>14110</v>
      </c>
      <c r="BI30" s="7">
        <v>7906</v>
      </c>
      <c r="BJ30" s="7">
        <v>44427</v>
      </c>
      <c r="BK30" s="7">
        <v>2815</v>
      </c>
      <c r="BL30" s="7">
        <v>4323</v>
      </c>
      <c r="BM30" s="118">
        <v>1067</v>
      </c>
      <c r="BN30" s="118">
        <v>50033</v>
      </c>
      <c r="BO30" s="118">
        <v>582</v>
      </c>
      <c r="BP30" s="118">
        <v>45321</v>
      </c>
      <c r="BQ30" s="118">
        <v>105</v>
      </c>
      <c r="BR30" s="118">
        <v>10524</v>
      </c>
      <c r="BS30" s="118">
        <v>2006324</v>
      </c>
      <c r="BT30" s="118">
        <v>3518758</v>
      </c>
      <c r="BU30" s="118">
        <v>2132905</v>
      </c>
      <c r="BV30" s="118">
        <v>3518758</v>
      </c>
      <c r="BW30" s="118">
        <v>2167787</v>
      </c>
      <c r="BX30" s="118">
        <v>2618444.7000000002</v>
      </c>
      <c r="BY30" s="162">
        <v>237048</v>
      </c>
      <c r="BZ30" s="162">
        <v>1699033</v>
      </c>
      <c r="CA30" s="118">
        <v>56143</v>
      </c>
      <c r="CB30" s="118">
        <v>14850</v>
      </c>
      <c r="CC30" s="118">
        <v>14850</v>
      </c>
      <c r="CD30" s="118">
        <v>4643</v>
      </c>
      <c r="CE30" s="118">
        <v>91282</v>
      </c>
      <c r="CF30" s="118">
        <v>58486</v>
      </c>
      <c r="CG30" s="7">
        <v>995</v>
      </c>
      <c r="CH30" s="7">
        <v>2828</v>
      </c>
      <c r="CI30" s="76"/>
      <c r="CJ30" s="163">
        <v>116</v>
      </c>
      <c r="CK30" s="163">
        <v>41</v>
      </c>
      <c r="CL30" s="76"/>
      <c r="CM30" s="7">
        <v>789765973.94350004</v>
      </c>
      <c r="CN30" s="7">
        <v>6631128525.3000002</v>
      </c>
      <c r="CO30" s="87">
        <v>610702346.28277802</v>
      </c>
      <c r="CP30" s="87">
        <v>63316363.5978636</v>
      </c>
      <c r="CQ30" s="87">
        <v>522966544.49223012</v>
      </c>
      <c r="CR30" s="87">
        <v>433554.2969398179</v>
      </c>
      <c r="CS30" s="7">
        <v>405</v>
      </c>
      <c r="CT30" s="7">
        <v>429022</v>
      </c>
      <c r="CU30" s="7">
        <v>1320884</v>
      </c>
      <c r="CV30" s="31"/>
      <c r="CW30" s="31"/>
      <c r="CX30" s="31"/>
      <c r="CY30" s="31"/>
      <c r="CZ30" s="31"/>
      <c r="DA30" s="72"/>
      <c r="DB30" s="7">
        <v>5863823</v>
      </c>
      <c r="DC30" s="7">
        <v>5935014</v>
      </c>
      <c r="DD30" s="7">
        <v>6002161</v>
      </c>
      <c r="DE30" s="7">
        <v>6067607</v>
      </c>
      <c r="DF30" s="7">
        <v>6131498</v>
      </c>
      <c r="DG30" s="7">
        <v>5906505.0999999996</v>
      </c>
      <c r="DH30" s="7">
        <v>4685854.3</v>
      </c>
      <c r="DI30" s="7">
        <v>589856.9</v>
      </c>
      <c r="DJ30" s="7">
        <v>918451.19999999995</v>
      </c>
      <c r="DK30" s="7">
        <v>1008074</v>
      </c>
      <c r="DL30" s="7">
        <v>3390123</v>
      </c>
      <c r="DM30" s="7">
        <v>3433400</v>
      </c>
      <c r="DN30" s="7">
        <v>630536</v>
      </c>
      <c r="DO30" s="7">
        <v>4064432.160474</v>
      </c>
      <c r="DP30" s="7">
        <v>61067.48</v>
      </c>
      <c r="DQ30" s="7">
        <v>10578</v>
      </c>
      <c r="DR30" s="7">
        <v>1393</v>
      </c>
      <c r="DS30" s="7">
        <v>8911</v>
      </c>
      <c r="DT30" s="7">
        <v>1667</v>
      </c>
      <c r="DU30" s="7">
        <v>11958</v>
      </c>
      <c r="DV30" s="7">
        <v>730190</v>
      </c>
      <c r="DW30" s="7">
        <v>11812</v>
      </c>
      <c r="DX30" s="7">
        <v>13327</v>
      </c>
      <c r="DY30" s="7"/>
      <c r="EC30" s="72"/>
      <c r="EH30" s="7"/>
    </row>
    <row r="31" spans="2:138" x14ac:dyDescent="0.25">
      <c r="B31" s="5">
        <v>22</v>
      </c>
      <c r="C31" s="6" t="s">
        <v>45</v>
      </c>
      <c r="D31"/>
      <c r="E31" s="7">
        <v>553168.11</v>
      </c>
      <c r="F31" s="7">
        <v>347912.14</v>
      </c>
      <c r="G31" s="7">
        <v>83332.069999999992</v>
      </c>
      <c r="H31" s="7">
        <v>174181.25</v>
      </c>
      <c r="I31" s="7">
        <v>1110</v>
      </c>
      <c r="J31" s="7">
        <v>287</v>
      </c>
      <c r="K31" s="7">
        <v>2745836.216</v>
      </c>
      <c r="L31" s="7">
        <v>162447</v>
      </c>
      <c r="M31" s="7">
        <v>206308285.94600001</v>
      </c>
      <c r="N31" s="7">
        <v>240198</v>
      </c>
      <c r="O31" s="7">
        <v>169225877.59999999</v>
      </c>
      <c r="P31" s="7">
        <v>472222</v>
      </c>
      <c r="Q31" s="7">
        <v>548947899.16299999</v>
      </c>
      <c r="R31" s="7">
        <v>489099</v>
      </c>
      <c r="S31" s="7">
        <v>2701.48</v>
      </c>
      <c r="T31" s="7">
        <v>819875.3</v>
      </c>
      <c r="U31" s="7">
        <v>64594.559999999998</v>
      </c>
      <c r="V31" s="7">
        <v>123764</v>
      </c>
      <c r="W31" s="7">
        <v>722087</v>
      </c>
      <c r="X31" s="7">
        <v>71275.289999999994</v>
      </c>
      <c r="Y31" s="7">
        <v>8.61313</v>
      </c>
      <c r="Z31" s="159">
        <v>0.47243257999999999</v>
      </c>
      <c r="AA31" s="7">
        <v>42493</v>
      </c>
      <c r="AB31" s="7">
        <v>44.194099999999999</v>
      </c>
      <c r="AC31" s="41">
        <v>7.34077</v>
      </c>
      <c r="AD31" s="41">
        <v>45.198935734752403</v>
      </c>
      <c r="AE31" s="41">
        <v>174.578279735021</v>
      </c>
      <c r="AF31" s="41">
        <v>4.10630618236</v>
      </c>
      <c r="AG31" s="128">
        <v>195.12767399999996</v>
      </c>
      <c r="AH31" s="128">
        <v>115.40869999999995</v>
      </c>
      <c r="AI31" s="9">
        <v>10.799999999999999</v>
      </c>
      <c r="AJ31" s="41">
        <v>91.9</v>
      </c>
      <c r="AK31" s="10">
        <v>15085</v>
      </c>
      <c r="AL31" s="10">
        <v>1579</v>
      </c>
      <c r="AM31" s="91">
        <v>9537</v>
      </c>
      <c r="AN31" s="91">
        <v>5576</v>
      </c>
      <c r="AO31" s="7">
        <v>574415</v>
      </c>
      <c r="AP31" s="7">
        <v>1283661</v>
      </c>
      <c r="AQ31" s="7">
        <v>459</v>
      </c>
      <c r="AR31" s="42">
        <v>0.02</v>
      </c>
      <c r="AS31" s="7">
        <v>334</v>
      </c>
      <c r="AT31" s="7">
        <v>80</v>
      </c>
      <c r="AU31" s="7">
        <v>1567</v>
      </c>
      <c r="AV31" s="7">
        <v>814</v>
      </c>
      <c r="AW31" s="7">
        <v>35</v>
      </c>
      <c r="AX31" s="7">
        <v>998</v>
      </c>
      <c r="AY31" s="28"/>
      <c r="AZ31" s="28"/>
      <c r="BA31" s="7">
        <v>189436.7</v>
      </c>
      <c r="BB31" s="7">
        <v>214739.7</v>
      </c>
      <c r="BC31" s="7">
        <v>920.3904</v>
      </c>
      <c r="BD31" s="7">
        <v>214739.7</v>
      </c>
      <c r="BE31" s="7">
        <v>2132</v>
      </c>
      <c r="BF31" s="7">
        <v>4751</v>
      </c>
      <c r="BG31" s="7">
        <v>2907</v>
      </c>
      <c r="BH31" s="7">
        <v>5058</v>
      </c>
      <c r="BI31" s="7">
        <v>1688</v>
      </c>
      <c r="BJ31" s="7">
        <v>6421</v>
      </c>
      <c r="BK31" s="7">
        <v>1207</v>
      </c>
      <c r="BL31" s="7">
        <v>3096</v>
      </c>
      <c r="BM31" s="118">
        <v>0</v>
      </c>
      <c r="BN31" s="118">
        <v>16383</v>
      </c>
      <c r="BO31" s="118">
        <v>0</v>
      </c>
      <c r="BP31" s="118">
        <v>23497</v>
      </c>
      <c r="BQ31" s="118">
        <v>0</v>
      </c>
      <c r="BR31" s="118">
        <v>6008</v>
      </c>
      <c r="BS31" s="118">
        <v>217594</v>
      </c>
      <c r="BT31" s="118">
        <v>729493</v>
      </c>
      <c r="BU31" s="118">
        <v>236050</v>
      </c>
      <c r="BV31" s="118">
        <v>729493</v>
      </c>
      <c r="BW31" s="118">
        <v>453389</v>
      </c>
      <c r="BX31" s="118">
        <v>1190250</v>
      </c>
      <c r="BY31" s="162">
        <v>43174</v>
      </c>
      <c r="BZ31" s="162">
        <v>565151</v>
      </c>
      <c r="CA31" s="118">
        <v>19418</v>
      </c>
      <c r="CB31" s="118">
        <v>3615</v>
      </c>
      <c r="CC31" s="118">
        <v>3615</v>
      </c>
      <c r="CD31" s="118">
        <v>1175</v>
      </c>
      <c r="CE31" s="118">
        <v>47120</v>
      </c>
      <c r="CF31" s="118">
        <v>27237</v>
      </c>
      <c r="CG31" s="7">
        <v>251</v>
      </c>
      <c r="CH31" s="7">
        <v>911</v>
      </c>
      <c r="CI31" s="76"/>
      <c r="CJ31" s="163">
        <v>619</v>
      </c>
      <c r="CK31" s="163">
        <v>449</v>
      </c>
      <c r="CL31" s="76"/>
      <c r="CM31" s="7">
        <v>229843207.22389999</v>
      </c>
      <c r="CN31" s="7">
        <v>2828246080.52</v>
      </c>
      <c r="CO31" s="87">
        <v>191187623.75167015</v>
      </c>
      <c r="CP31" s="87">
        <v>39083093.949006066</v>
      </c>
      <c r="CQ31" s="87">
        <v>217246245.15215731</v>
      </c>
      <c r="CR31" s="87">
        <v>272536.28067171521</v>
      </c>
      <c r="CS31" s="7">
        <v>242</v>
      </c>
      <c r="CT31" s="7">
        <v>100646</v>
      </c>
      <c r="CU31" s="7">
        <v>381298</v>
      </c>
      <c r="CV31" s="31"/>
      <c r="CW31" s="31"/>
      <c r="CX31" s="31"/>
      <c r="CY31" s="31"/>
      <c r="CZ31" s="31"/>
      <c r="DA31" s="72"/>
      <c r="DB31" s="7">
        <v>1848191</v>
      </c>
      <c r="DC31" s="7">
        <v>1881105</v>
      </c>
      <c r="DD31" s="7">
        <v>1912803</v>
      </c>
      <c r="DE31" s="7">
        <v>1943889</v>
      </c>
      <c r="DF31" s="7">
        <v>1974436</v>
      </c>
      <c r="DG31" s="7">
        <v>1858979.3</v>
      </c>
      <c r="DH31" s="7">
        <v>1502073.4000000001</v>
      </c>
      <c r="DI31" s="7">
        <v>174324.6</v>
      </c>
      <c r="DJ31" s="7">
        <v>277050.3</v>
      </c>
      <c r="DK31" s="7">
        <v>304162.40000000002</v>
      </c>
      <c r="DL31" s="7">
        <v>1103442</v>
      </c>
      <c r="DM31" s="7">
        <v>1119084.8999999999</v>
      </c>
      <c r="DN31" s="7">
        <v>188707.1</v>
      </c>
      <c r="DO31" s="7">
        <v>1310267.6440039999</v>
      </c>
      <c r="DP31" s="7">
        <v>18204.59</v>
      </c>
      <c r="DQ31" s="7">
        <v>2749</v>
      </c>
      <c r="DR31" s="7">
        <v>878</v>
      </c>
      <c r="DS31" s="7">
        <v>2116</v>
      </c>
      <c r="DT31" s="7">
        <v>633</v>
      </c>
      <c r="DU31" s="7">
        <v>3020</v>
      </c>
      <c r="DV31" s="7">
        <v>234789</v>
      </c>
      <c r="DW31" s="7">
        <v>3583</v>
      </c>
      <c r="DX31" s="7">
        <v>4056</v>
      </c>
      <c r="DY31" s="7"/>
      <c r="EC31" s="72"/>
      <c r="EH31" s="7"/>
    </row>
    <row r="32" spans="2:138" x14ac:dyDescent="0.25">
      <c r="B32" s="5">
        <v>23</v>
      </c>
      <c r="C32" s="6" t="s">
        <v>46</v>
      </c>
      <c r="D32"/>
      <c r="E32" s="7">
        <v>424001.35</v>
      </c>
      <c r="F32" s="7">
        <v>363715.81000000006</v>
      </c>
      <c r="G32" s="7">
        <v>52484.6204</v>
      </c>
      <c r="H32" s="7">
        <v>89814.959999999992</v>
      </c>
      <c r="I32" s="7">
        <v>656</v>
      </c>
      <c r="J32" s="7">
        <v>109</v>
      </c>
      <c r="K32" s="7">
        <v>2108041.6469999999</v>
      </c>
      <c r="L32" s="7">
        <v>142213</v>
      </c>
      <c r="M32" s="7">
        <v>485749809.45200002</v>
      </c>
      <c r="N32" s="7">
        <v>307037</v>
      </c>
      <c r="O32" s="7">
        <v>158403924.64399999</v>
      </c>
      <c r="P32" s="7">
        <v>400471</v>
      </c>
      <c r="Q32" s="7">
        <v>332400993.27700001</v>
      </c>
      <c r="R32" s="7">
        <v>404972</v>
      </c>
      <c r="S32" s="7">
        <v>1086.32</v>
      </c>
      <c r="T32" s="7">
        <v>632259.6</v>
      </c>
      <c r="U32" s="7">
        <v>63905.93</v>
      </c>
      <c r="V32" s="7">
        <v>130082</v>
      </c>
      <c r="W32" s="7">
        <v>704897</v>
      </c>
      <c r="X32" s="7">
        <v>59695.76</v>
      </c>
      <c r="Y32" s="7">
        <v>8.60534</v>
      </c>
      <c r="Z32" s="159">
        <v>0.44623974</v>
      </c>
      <c r="AA32" s="7">
        <v>34741</v>
      </c>
      <c r="AB32" s="7">
        <v>42.944000000000003</v>
      </c>
      <c r="AC32" s="41">
        <v>7.4542700000000002</v>
      </c>
      <c r="AD32" s="41">
        <v>33.504464285714299</v>
      </c>
      <c r="AE32" s="41">
        <v>32.718469529053003</v>
      </c>
      <c r="AF32" s="41">
        <v>3.6853377867499999</v>
      </c>
      <c r="AG32" s="128">
        <v>219.51796700000006</v>
      </c>
      <c r="AH32" s="128">
        <v>101.60309799999999</v>
      </c>
      <c r="AI32" s="9">
        <v>0</v>
      </c>
      <c r="AJ32" s="41">
        <v>99.8</v>
      </c>
      <c r="AK32" s="10">
        <v>17463</v>
      </c>
      <c r="AL32" s="10">
        <v>2159</v>
      </c>
      <c r="AM32" s="91">
        <v>7714</v>
      </c>
      <c r="AN32" s="91">
        <v>4732</v>
      </c>
      <c r="AO32" s="7">
        <v>578833</v>
      </c>
      <c r="AP32" s="7">
        <v>982965</v>
      </c>
      <c r="AQ32" s="7">
        <v>548</v>
      </c>
      <c r="AR32" s="42">
        <v>0.06</v>
      </c>
      <c r="AS32" s="7">
        <v>240</v>
      </c>
      <c r="AT32" s="7">
        <v>12</v>
      </c>
      <c r="AU32" s="7">
        <v>748</v>
      </c>
      <c r="AV32" s="7">
        <v>197</v>
      </c>
      <c r="AW32" s="7">
        <v>45</v>
      </c>
      <c r="AX32" s="7">
        <v>568</v>
      </c>
      <c r="AY32" s="28"/>
      <c r="AZ32" s="28"/>
      <c r="BA32" s="7">
        <v>88859.34</v>
      </c>
      <c r="BB32" s="7">
        <v>116782.8</v>
      </c>
      <c r="BC32" s="7">
        <v>1072.979</v>
      </c>
      <c r="BD32" s="7">
        <v>116782.8</v>
      </c>
      <c r="BE32" s="7">
        <v>1395</v>
      </c>
      <c r="BF32" s="7">
        <v>10292</v>
      </c>
      <c r="BG32" s="7">
        <v>1213</v>
      </c>
      <c r="BH32" s="7">
        <v>6329</v>
      </c>
      <c r="BI32" s="7">
        <v>1522</v>
      </c>
      <c r="BJ32" s="7">
        <v>28862</v>
      </c>
      <c r="BK32" s="7">
        <v>980</v>
      </c>
      <c r="BL32" s="7">
        <v>3106</v>
      </c>
      <c r="BM32" s="118">
        <v>1062</v>
      </c>
      <c r="BN32" s="118">
        <v>8398</v>
      </c>
      <c r="BO32" s="118">
        <v>495</v>
      </c>
      <c r="BP32" s="118">
        <v>7050</v>
      </c>
      <c r="BQ32" s="118">
        <v>286</v>
      </c>
      <c r="BR32" s="118">
        <v>3353</v>
      </c>
      <c r="BS32" s="118">
        <v>166603</v>
      </c>
      <c r="BT32" s="118">
        <v>517628</v>
      </c>
      <c r="BU32" s="118">
        <v>152924</v>
      </c>
      <c r="BV32" s="118">
        <v>517628</v>
      </c>
      <c r="BW32" s="118">
        <v>357522</v>
      </c>
      <c r="BX32" s="118">
        <v>816074</v>
      </c>
      <c r="BY32" s="162">
        <v>45778</v>
      </c>
      <c r="BZ32" s="162">
        <v>396070</v>
      </c>
      <c r="CA32" s="118">
        <v>10730</v>
      </c>
      <c r="CB32" s="118">
        <v>161</v>
      </c>
      <c r="CC32" s="118">
        <v>161</v>
      </c>
      <c r="CD32" s="118">
        <v>52</v>
      </c>
      <c r="CE32" s="118">
        <v>17755</v>
      </c>
      <c r="CF32" s="118">
        <v>10144</v>
      </c>
      <c r="CG32" s="7">
        <v>190</v>
      </c>
      <c r="CH32" s="7">
        <v>790</v>
      </c>
      <c r="CI32" s="76"/>
      <c r="CJ32" s="163">
        <v>50</v>
      </c>
      <c r="CK32" s="163">
        <v>47</v>
      </c>
      <c r="CL32" s="76"/>
      <c r="CM32" s="7">
        <v>116034348.7756</v>
      </c>
      <c r="CN32" s="7">
        <v>2094509200.24</v>
      </c>
      <c r="CO32" s="87">
        <v>158378120.72449157</v>
      </c>
      <c r="CP32" s="87">
        <v>17006686.064984929</v>
      </c>
      <c r="CQ32" s="87">
        <v>178783565.61310419</v>
      </c>
      <c r="CR32" s="87">
        <v>205509.87123853987</v>
      </c>
      <c r="CS32" s="7">
        <v>135</v>
      </c>
      <c r="CT32" s="7">
        <v>59982</v>
      </c>
      <c r="CU32" s="7">
        <v>263775</v>
      </c>
      <c r="CV32" s="31"/>
      <c r="CW32" s="31"/>
      <c r="CX32" s="31"/>
      <c r="CY32" s="31"/>
      <c r="CZ32" s="31"/>
      <c r="DA32" s="72"/>
      <c r="DB32" s="7">
        <v>1350945</v>
      </c>
      <c r="DC32" s="7">
        <v>1395357</v>
      </c>
      <c r="DD32" s="7">
        <v>1440115</v>
      </c>
      <c r="DE32" s="7">
        <v>1484960</v>
      </c>
      <c r="DF32" s="7">
        <v>1529877</v>
      </c>
      <c r="DG32" s="7">
        <v>1354081.4</v>
      </c>
      <c r="DH32" s="7">
        <v>1088347.06</v>
      </c>
      <c r="DI32" s="7">
        <v>138372.6</v>
      </c>
      <c r="DJ32" s="7">
        <v>185105.7</v>
      </c>
      <c r="DK32" s="7">
        <v>212459.1</v>
      </c>
      <c r="DL32" s="7">
        <v>818144</v>
      </c>
      <c r="DM32" s="7">
        <v>828195.7</v>
      </c>
      <c r="DN32" s="7">
        <v>129490.7</v>
      </c>
      <c r="DO32" s="7">
        <v>959657.57046299998</v>
      </c>
      <c r="DP32" s="7">
        <v>12885</v>
      </c>
      <c r="DQ32" s="7">
        <v>1766</v>
      </c>
      <c r="DR32" s="7">
        <v>250</v>
      </c>
      <c r="DS32" s="7">
        <v>1412</v>
      </c>
      <c r="DT32" s="7">
        <v>354</v>
      </c>
      <c r="DU32" s="7">
        <v>1952</v>
      </c>
      <c r="DV32" s="7">
        <v>189173</v>
      </c>
      <c r="DW32" s="7">
        <v>1948</v>
      </c>
      <c r="DX32" s="7">
        <v>2503</v>
      </c>
      <c r="DY32" s="7"/>
      <c r="EC32" s="72"/>
      <c r="EH32" s="7"/>
    </row>
    <row r="33" spans="1:138" x14ac:dyDescent="0.25">
      <c r="B33" s="5">
        <v>24</v>
      </c>
      <c r="C33" s="6" t="s">
        <v>47</v>
      </c>
      <c r="D33"/>
      <c r="E33" s="7">
        <v>726299.1</v>
      </c>
      <c r="F33" s="7">
        <v>531169</v>
      </c>
      <c r="G33" s="7">
        <v>157869.13800000001</v>
      </c>
      <c r="H33" s="7">
        <v>260247.61</v>
      </c>
      <c r="I33" s="7">
        <v>1761</v>
      </c>
      <c r="J33" s="7">
        <v>462</v>
      </c>
      <c r="K33" s="7">
        <v>5237946.5769999996</v>
      </c>
      <c r="L33" s="7">
        <v>258979</v>
      </c>
      <c r="M33" s="7">
        <v>471671878.52600002</v>
      </c>
      <c r="N33" s="7">
        <v>364664</v>
      </c>
      <c r="O33" s="7">
        <v>264854480.29899999</v>
      </c>
      <c r="P33" s="7">
        <v>682264</v>
      </c>
      <c r="Q33" s="7">
        <v>784984573.43700004</v>
      </c>
      <c r="R33" s="7">
        <v>692822</v>
      </c>
      <c r="S33" s="7">
        <v>1324.88</v>
      </c>
      <c r="T33" s="7">
        <v>1257277</v>
      </c>
      <c r="U33" s="7">
        <v>104283.8</v>
      </c>
      <c r="V33" s="7">
        <v>125613</v>
      </c>
      <c r="W33" s="7">
        <v>1094112</v>
      </c>
      <c r="X33" s="7">
        <v>134394.79999999999</v>
      </c>
      <c r="Y33" s="7">
        <v>7.92239</v>
      </c>
      <c r="Z33" s="159">
        <v>0.53938195</v>
      </c>
      <c r="AA33" s="7">
        <v>64258</v>
      </c>
      <c r="AB33" s="7">
        <v>40.337600000000002</v>
      </c>
      <c r="AC33" s="41">
        <v>7.7052100000000001</v>
      </c>
      <c r="AD33" s="41">
        <v>22.832487309644701</v>
      </c>
      <c r="AE33" s="41">
        <v>189.84699498307199</v>
      </c>
      <c r="AF33" s="41">
        <v>2.07132947222</v>
      </c>
      <c r="AG33" s="128">
        <v>201.86996900000014</v>
      </c>
      <c r="AH33" s="128">
        <v>111.17132700000001</v>
      </c>
      <c r="AI33" s="9">
        <v>21.4</v>
      </c>
      <c r="AJ33" s="41">
        <v>99.4</v>
      </c>
      <c r="AK33" s="10">
        <v>27629</v>
      </c>
      <c r="AL33" s="10">
        <v>3342</v>
      </c>
      <c r="AM33" s="91">
        <v>11700</v>
      </c>
      <c r="AN33" s="91">
        <v>7525</v>
      </c>
      <c r="AO33" s="7">
        <v>960463</v>
      </c>
      <c r="AP33" s="7">
        <v>1697999</v>
      </c>
      <c r="AQ33" s="7">
        <v>469</v>
      </c>
      <c r="AR33" s="42">
        <v>1.1249273536370291E-2</v>
      </c>
      <c r="AS33" s="7">
        <v>641</v>
      </c>
      <c r="AT33" s="7">
        <v>20</v>
      </c>
      <c r="AU33" s="7">
        <v>3080</v>
      </c>
      <c r="AV33" s="7">
        <v>458</v>
      </c>
      <c r="AW33" s="7">
        <v>356</v>
      </c>
      <c r="AX33" s="7">
        <v>1731</v>
      </c>
      <c r="AY33" s="28"/>
      <c r="AZ33" s="28"/>
      <c r="BA33" s="7">
        <v>292174.5</v>
      </c>
      <c r="BB33" s="7">
        <v>336767.5</v>
      </c>
      <c r="BC33" s="7">
        <v>2174.4659999999999</v>
      </c>
      <c r="BD33" s="7">
        <v>336767.5</v>
      </c>
      <c r="BE33" s="7">
        <v>2810</v>
      </c>
      <c r="BF33" s="7">
        <v>66504</v>
      </c>
      <c r="BG33" s="7">
        <v>3253</v>
      </c>
      <c r="BH33" s="7">
        <v>20583</v>
      </c>
      <c r="BI33" s="7">
        <v>3440</v>
      </c>
      <c r="BJ33" s="7">
        <v>65581</v>
      </c>
      <c r="BK33" s="7">
        <v>1835</v>
      </c>
      <c r="BL33" s="7">
        <v>4455</v>
      </c>
      <c r="BM33" s="118">
        <v>3503</v>
      </c>
      <c r="BN33" s="118">
        <v>24882</v>
      </c>
      <c r="BO33" s="118">
        <v>2189</v>
      </c>
      <c r="BP33" s="118">
        <v>37014</v>
      </c>
      <c r="BQ33" s="118">
        <v>2061</v>
      </c>
      <c r="BR33" s="118">
        <v>8330</v>
      </c>
      <c r="BS33" s="118">
        <v>593484</v>
      </c>
      <c r="BT33" s="118">
        <v>1643611</v>
      </c>
      <c r="BU33" s="118">
        <v>705137</v>
      </c>
      <c r="BV33" s="118">
        <v>1643611</v>
      </c>
      <c r="BW33" s="118">
        <v>676672</v>
      </c>
      <c r="BX33" s="118">
        <v>1074211.6000000001</v>
      </c>
      <c r="BY33" s="162">
        <v>42632</v>
      </c>
      <c r="BZ33" s="162">
        <v>453819</v>
      </c>
      <c r="CA33" s="118">
        <v>30808</v>
      </c>
      <c r="CB33" s="118">
        <v>6212</v>
      </c>
      <c r="CC33" s="118">
        <v>6212</v>
      </c>
      <c r="CD33" s="118">
        <v>2066</v>
      </c>
      <c r="CE33" s="118">
        <v>76762</v>
      </c>
      <c r="CF33" s="118">
        <v>46621</v>
      </c>
      <c r="CG33" s="7">
        <v>263</v>
      </c>
      <c r="CH33" s="7">
        <v>1172</v>
      </c>
      <c r="CI33" s="76"/>
      <c r="CJ33" s="163">
        <v>174</v>
      </c>
      <c r="CK33" s="163">
        <v>167</v>
      </c>
      <c r="CL33" s="76"/>
      <c r="CM33" s="7">
        <v>296516636.70370001</v>
      </c>
      <c r="CN33" s="7">
        <v>3040486262.54</v>
      </c>
      <c r="CO33" s="87">
        <v>202171419.02332437</v>
      </c>
      <c r="CP33" s="87">
        <v>37100148.428885497</v>
      </c>
      <c r="CQ33" s="87">
        <v>285730435.46440119</v>
      </c>
      <c r="CR33" s="87">
        <v>254201.55911339054</v>
      </c>
      <c r="CS33" s="7">
        <v>397</v>
      </c>
      <c r="CT33" s="7">
        <v>91319</v>
      </c>
      <c r="CU33" s="7">
        <v>586716</v>
      </c>
      <c r="CV33" s="31"/>
      <c r="CW33" s="31"/>
      <c r="CX33" s="31"/>
      <c r="CY33" s="31"/>
      <c r="CZ33" s="31"/>
      <c r="DA33" s="72"/>
      <c r="DB33" s="7">
        <v>2616459</v>
      </c>
      <c r="DC33" s="7">
        <v>2647570</v>
      </c>
      <c r="DD33" s="7">
        <v>2675311</v>
      </c>
      <c r="DE33" s="7">
        <v>2702145</v>
      </c>
      <c r="DF33" s="7">
        <v>2728208</v>
      </c>
      <c r="DG33" s="7">
        <v>2635072.2000000002</v>
      </c>
      <c r="DH33" s="7">
        <v>2116614.7000000002</v>
      </c>
      <c r="DI33" s="7">
        <v>249848.5</v>
      </c>
      <c r="DJ33" s="7">
        <v>393728.9</v>
      </c>
      <c r="DK33" s="7">
        <v>448619.8</v>
      </c>
      <c r="DL33" s="7">
        <v>1542875</v>
      </c>
      <c r="DM33" s="7">
        <v>1556458.2999999998</v>
      </c>
      <c r="DN33" s="7">
        <v>279354.2</v>
      </c>
      <c r="DO33" s="7">
        <v>1837360.7820989999</v>
      </c>
      <c r="DP33" s="7">
        <v>23963.91</v>
      </c>
      <c r="DQ33" s="7">
        <v>6572</v>
      </c>
      <c r="DR33" s="7">
        <v>1788</v>
      </c>
      <c r="DS33" s="7">
        <v>5928</v>
      </c>
      <c r="DT33" s="7">
        <v>644</v>
      </c>
      <c r="DU33" s="7">
        <v>8363</v>
      </c>
      <c r="DV33" s="7">
        <v>325374</v>
      </c>
      <c r="DW33" s="7">
        <v>8285</v>
      </c>
      <c r="DX33" s="7">
        <v>9218</v>
      </c>
      <c r="DY33" s="7"/>
      <c r="EC33" s="72"/>
      <c r="EH33" s="7"/>
    </row>
    <row r="34" spans="1:138" x14ac:dyDescent="0.25">
      <c r="B34" s="5">
        <v>25</v>
      </c>
      <c r="C34" s="6" t="s">
        <v>48</v>
      </c>
      <c r="D34"/>
      <c r="E34" s="7">
        <v>774752.77</v>
      </c>
      <c r="F34" s="7">
        <v>685689.81</v>
      </c>
      <c r="G34" s="7">
        <v>145715.46899999998</v>
      </c>
      <c r="H34" s="7">
        <v>294484.7</v>
      </c>
      <c r="I34" s="7">
        <v>1446</v>
      </c>
      <c r="J34" s="7">
        <v>447</v>
      </c>
      <c r="K34" s="7">
        <v>5403590.1770000001</v>
      </c>
      <c r="L34" s="7">
        <v>359913</v>
      </c>
      <c r="M34" s="7">
        <v>875189937.95700002</v>
      </c>
      <c r="N34" s="7">
        <v>520317</v>
      </c>
      <c r="O34" s="7">
        <v>328472647.51099998</v>
      </c>
      <c r="P34" s="7">
        <v>739512</v>
      </c>
      <c r="Q34" s="7">
        <v>775876595.00800002</v>
      </c>
      <c r="R34" s="7">
        <v>752419</v>
      </c>
      <c r="S34" s="7">
        <v>3936.02</v>
      </c>
      <c r="T34" s="7">
        <v>1370271</v>
      </c>
      <c r="U34" s="7">
        <v>88347.68</v>
      </c>
      <c r="V34" s="7">
        <v>202832</v>
      </c>
      <c r="W34" s="7">
        <v>1230482</v>
      </c>
      <c r="X34" s="7">
        <v>188448.5</v>
      </c>
      <c r="Y34" s="7">
        <v>8.6826899999999991</v>
      </c>
      <c r="Z34" s="159">
        <v>0.40892174999999997</v>
      </c>
      <c r="AA34" s="7">
        <v>61897</v>
      </c>
      <c r="AB34" s="7">
        <v>38.215899999999998</v>
      </c>
      <c r="AC34" s="41">
        <v>7.6143599999999996</v>
      </c>
      <c r="AD34" s="41">
        <v>28.860139860139899</v>
      </c>
      <c r="AE34" s="41">
        <v>126.92953748987</v>
      </c>
      <c r="AF34" s="41">
        <v>2.0971120766600002</v>
      </c>
      <c r="AG34" s="128">
        <v>275.46473900000001</v>
      </c>
      <c r="AH34" s="128">
        <v>143.98473899999999</v>
      </c>
      <c r="AI34" s="9">
        <v>5</v>
      </c>
      <c r="AJ34" s="41">
        <v>88.5</v>
      </c>
      <c r="AK34" s="10">
        <v>36381</v>
      </c>
      <c r="AL34" s="10">
        <v>6667</v>
      </c>
      <c r="AM34" s="91">
        <v>10959</v>
      </c>
      <c r="AN34" s="91">
        <v>6530</v>
      </c>
      <c r="AO34" s="7">
        <v>1034277</v>
      </c>
      <c r="AP34" s="7">
        <v>1941424</v>
      </c>
      <c r="AQ34" s="7">
        <v>696</v>
      </c>
      <c r="AR34" s="42">
        <v>5.4703452542168178E-2</v>
      </c>
      <c r="AS34" s="7">
        <v>605</v>
      </c>
      <c r="AT34" s="7">
        <v>121</v>
      </c>
      <c r="AU34" s="7">
        <v>2012</v>
      </c>
      <c r="AV34" s="7">
        <v>1197</v>
      </c>
      <c r="AW34" s="7">
        <v>333</v>
      </c>
      <c r="AX34" s="7">
        <v>1589</v>
      </c>
      <c r="AY34" s="28"/>
      <c r="AZ34" s="28"/>
      <c r="BA34" s="7">
        <v>323785.3</v>
      </c>
      <c r="BB34" s="7">
        <v>357022.1</v>
      </c>
      <c r="BC34" s="7">
        <v>1131.5239999999999</v>
      </c>
      <c r="BD34" s="7">
        <v>357022.1</v>
      </c>
      <c r="BE34" s="7">
        <v>5849</v>
      </c>
      <c r="BF34" s="7">
        <v>44838</v>
      </c>
      <c r="BG34" s="7">
        <v>10888</v>
      </c>
      <c r="BH34" s="7">
        <v>69045</v>
      </c>
      <c r="BI34" s="7">
        <v>30954</v>
      </c>
      <c r="BJ34" s="7">
        <v>172330</v>
      </c>
      <c r="BK34" s="7">
        <v>5604</v>
      </c>
      <c r="BL34" s="7">
        <v>15911</v>
      </c>
      <c r="BM34" s="118">
        <v>1522</v>
      </c>
      <c r="BN34" s="118">
        <v>17633</v>
      </c>
      <c r="BO34" s="118">
        <v>1345</v>
      </c>
      <c r="BP34" s="118">
        <v>38823</v>
      </c>
      <c r="BQ34" s="118">
        <v>1136</v>
      </c>
      <c r="BR34" s="118">
        <v>11938</v>
      </c>
      <c r="BS34" s="118">
        <v>521158</v>
      </c>
      <c r="BT34" s="118">
        <v>1874702</v>
      </c>
      <c r="BU34" s="118">
        <v>800948</v>
      </c>
      <c r="BV34" s="118">
        <v>1874702</v>
      </c>
      <c r="BW34" s="118">
        <v>923494</v>
      </c>
      <c r="BX34" s="118">
        <v>1498174.3</v>
      </c>
      <c r="BY34" s="162">
        <v>58581</v>
      </c>
      <c r="BZ34" s="162">
        <v>586567</v>
      </c>
      <c r="CA34" s="118">
        <v>14451</v>
      </c>
      <c r="CB34" s="118">
        <v>6075</v>
      </c>
      <c r="CC34" s="118">
        <v>6075</v>
      </c>
      <c r="CD34" s="118">
        <v>3921</v>
      </c>
      <c r="CE34" s="118">
        <v>103997</v>
      </c>
      <c r="CF34" s="118">
        <v>51981</v>
      </c>
      <c r="CG34" s="7">
        <v>530</v>
      </c>
      <c r="CH34" s="7">
        <v>1825</v>
      </c>
      <c r="CI34" s="76"/>
      <c r="CJ34" s="163">
        <v>53</v>
      </c>
      <c r="CK34" s="163">
        <v>10</v>
      </c>
      <c r="CL34" s="76"/>
      <c r="CM34" s="7">
        <v>202730599.0273</v>
      </c>
      <c r="CN34" s="7">
        <v>3918958322.3800001</v>
      </c>
      <c r="CO34" s="87">
        <v>164150108.8994844</v>
      </c>
      <c r="CP34" s="87">
        <v>34163725.633149937</v>
      </c>
      <c r="CQ34" s="87">
        <v>381428086.72300828</v>
      </c>
      <c r="CR34" s="87">
        <v>274994.02384822437</v>
      </c>
      <c r="CS34" s="7">
        <v>756</v>
      </c>
      <c r="CT34" s="7">
        <v>97703</v>
      </c>
      <c r="CU34" s="7">
        <v>551005</v>
      </c>
      <c r="CV34" s="31"/>
      <c r="CW34" s="31"/>
      <c r="CX34" s="31"/>
      <c r="CY34" s="31"/>
      <c r="CZ34" s="31"/>
      <c r="DA34" s="72"/>
      <c r="DB34" s="7">
        <v>2851334</v>
      </c>
      <c r="DC34" s="7">
        <v>2878525</v>
      </c>
      <c r="DD34" s="7">
        <v>2905750</v>
      </c>
      <c r="DE34" s="7">
        <v>2932313</v>
      </c>
      <c r="DF34" s="7">
        <v>2958691</v>
      </c>
      <c r="DG34" s="7">
        <v>2816043.8</v>
      </c>
      <c r="DH34" s="7">
        <v>2305297.5</v>
      </c>
      <c r="DI34" s="7">
        <v>254497.9</v>
      </c>
      <c r="DJ34" s="7">
        <v>407764.9</v>
      </c>
      <c r="DK34" s="7">
        <v>428259</v>
      </c>
      <c r="DL34" s="7">
        <v>1725522</v>
      </c>
      <c r="DM34" s="7">
        <v>1744108</v>
      </c>
      <c r="DN34" s="7">
        <v>264146.40000000002</v>
      </c>
      <c r="DO34" s="7">
        <v>2033176.8961410001</v>
      </c>
      <c r="DP34" s="7">
        <v>21955.83</v>
      </c>
      <c r="DQ34" s="7">
        <v>4917</v>
      </c>
      <c r="DR34" s="7">
        <v>1300</v>
      </c>
      <c r="DS34" s="7">
        <v>4454</v>
      </c>
      <c r="DT34" s="7">
        <v>463</v>
      </c>
      <c r="DU34" s="7">
        <v>5840</v>
      </c>
      <c r="DV34" s="7">
        <v>351006</v>
      </c>
      <c r="DW34" s="7">
        <v>6034</v>
      </c>
      <c r="DX34" s="7">
        <v>6854</v>
      </c>
      <c r="DY34" s="7"/>
      <c r="EC34" s="72"/>
      <c r="EH34" s="7"/>
    </row>
    <row r="35" spans="1:138" x14ac:dyDescent="0.25">
      <c r="B35" s="5">
        <v>26</v>
      </c>
      <c r="C35" s="6" t="s">
        <v>49</v>
      </c>
      <c r="D35"/>
      <c r="E35" s="7">
        <v>816725.17</v>
      </c>
      <c r="F35" s="7">
        <v>725169.11</v>
      </c>
      <c r="G35" s="7">
        <v>134472.66099999999</v>
      </c>
      <c r="H35" s="7">
        <v>301417.2</v>
      </c>
      <c r="I35" s="7">
        <v>1696</v>
      </c>
      <c r="J35" s="7">
        <v>449</v>
      </c>
      <c r="K35" s="7">
        <v>4768446.398</v>
      </c>
      <c r="L35" s="7">
        <v>327015</v>
      </c>
      <c r="M35" s="7">
        <v>534926452.31</v>
      </c>
      <c r="N35" s="7">
        <v>450220</v>
      </c>
      <c r="O35" s="7">
        <v>218930916.713</v>
      </c>
      <c r="P35" s="7">
        <v>815799</v>
      </c>
      <c r="Q35" s="7">
        <v>744053296.18599999</v>
      </c>
      <c r="R35" s="7">
        <v>869534</v>
      </c>
      <c r="S35" s="7">
        <v>3234.49</v>
      </c>
      <c r="T35" s="7">
        <v>1131702</v>
      </c>
      <c r="U35" s="7">
        <v>118334.8</v>
      </c>
      <c r="V35" s="7">
        <v>219106</v>
      </c>
      <c r="W35" s="7">
        <v>1266255</v>
      </c>
      <c r="X35" s="7">
        <v>135740.9</v>
      </c>
      <c r="Y35" s="7">
        <v>9.2156500000000001</v>
      </c>
      <c r="Z35" s="159">
        <v>0.31086301</v>
      </c>
      <c r="AA35" s="7">
        <v>75829</v>
      </c>
      <c r="AB35" s="7">
        <v>40.037399999999998</v>
      </c>
      <c r="AC35" s="41">
        <v>7.4891699999999997</v>
      </c>
      <c r="AD35" s="41">
        <v>38.031772575250798</v>
      </c>
      <c r="AE35" s="41">
        <v>177.3061661406</v>
      </c>
      <c r="AF35" s="41">
        <v>5.0793727727699993</v>
      </c>
      <c r="AG35" s="128">
        <v>300.37250800000015</v>
      </c>
      <c r="AH35" s="128">
        <v>133.76146600000004</v>
      </c>
      <c r="AI35" s="9">
        <v>52.64</v>
      </c>
      <c r="AJ35" s="41">
        <v>83</v>
      </c>
      <c r="AK35" s="10">
        <v>52113</v>
      </c>
      <c r="AL35" s="10">
        <v>5694</v>
      </c>
      <c r="AM35" s="91">
        <v>9685</v>
      </c>
      <c r="AN35" s="91">
        <v>5567</v>
      </c>
      <c r="AO35" s="7">
        <v>902737</v>
      </c>
      <c r="AP35" s="7">
        <v>1849549</v>
      </c>
      <c r="AQ35" s="7">
        <v>991</v>
      </c>
      <c r="AR35" s="42">
        <v>0</v>
      </c>
      <c r="AS35" s="7">
        <v>675</v>
      </c>
      <c r="AT35" s="7">
        <v>53</v>
      </c>
      <c r="AU35" s="7">
        <v>2311</v>
      </c>
      <c r="AV35" s="7">
        <v>2149</v>
      </c>
      <c r="AW35" s="7">
        <v>8</v>
      </c>
      <c r="AX35" s="7">
        <v>1346</v>
      </c>
      <c r="AY35" s="28"/>
      <c r="AZ35" s="28"/>
      <c r="BA35" s="7">
        <v>299216.7</v>
      </c>
      <c r="BB35" s="7">
        <v>355787.8</v>
      </c>
      <c r="BC35" s="7">
        <v>9616.0519999999997</v>
      </c>
      <c r="BD35" s="7">
        <v>355787.8</v>
      </c>
      <c r="BE35" s="7">
        <v>2502</v>
      </c>
      <c r="BF35" s="7">
        <v>27768</v>
      </c>
      <c r="BG35" s="7">
        <v>4622</v>
      </c>
      <c r="BH35" s="7">
        <v>43087</v>
      </c>
      <c r="BI35" s="7">
        <v>4366</v>
      </c>
      <c r="BJ35" s="7">
        <v>105670</v>
      </c>
      <c r="BK35" s="7">
        <v>1538</v>
      </c>
      <c r="BL35" s="7">
        <v>4946</v>
      </c>
      <c r="BM35" s="118">
        <v>1250</v>
      </c>
      <c r="BN35" s="118">
        <v>10723</v>
      </c>
      <c r="BO35" s="118">
        <v>1121</v>
      </c>
      <c r="BP35" s="118">
        <v>20121</v>
      </c>
      <c r="BQ35" s="118">
        <v>807</v>
      </c>
      <c r="BR35" s="118">
        <v>3459</v>
      </c>
      <c r="BS35" s="118">
        <v>321559</v>
      </c>
      <c r="BT35" s="118">
        <v>766171</v>
      </c>
      <c r="BU35" s="118">
        <v>633601</v>
      </c>
      <c r="BV35" s="118">
        <v>766171</v>
      </c>
      <c r="BW35" s="118">
        <v>768928</v>
      </c>
      <c r="BX35" s="118">
        <v>1576962.7</v>
      </c>
      <c r="BY35" s="162">
        <v>25783</v>
      </c>
      <c r="BZ35" s="162">
        <v>658448</v>
      </c>
      <c r="CA35" s="118">
        <v>10294</v>
      </c>
      <c r="CB35" s="118">
        <v>974</v>
      </c>
      <c r="CC35" s="118">
        <v>974</v>
      </c>
      <c r="CD35" s="118">
        <v>356</v>
      </c>
      <c r="CE35" s="118">
        <v>83413</v>
      </c>
      <c r="CF35" s="118">
        <v>42009</v>
      </c>
      <c r="CG35" s="7">
        <v>560</v>
      </c>
      <c r="CH35" s="7">
        <v>1517</v>
      </c>
      <c r="CI35" s="76"/>
      <c r="CJ35" s="163">
        <v>144</v>
      </c>
      <c r="CK35" s="163">
        <v>136</v>
      </c>
      <c r="CL35" s="76"/>
      <c r="CM35" s="7">
        <v>189715591.21020001</v>
      </c>
      <c r="CN35" s="7">
        <v>2976693690.46</v>
      </c>
      <c r="CO35" s="87">
        <v>252936617.92680287</v>
      </c>
      <c r="CP35" s="87">
        <v>43791095.031445011</v>
      </c>
      <c r="CQ35" s="87">
        <v>393047785.40152872</v>
      </c>
      <c r="CR35" s="87">
        <v>390281.75211934594</v>
      </c>
      <c r="CS35" s="7">
        <v>492</v>
      </c>
      <c r="CT35" s="7">
        <v>86523</v>
      </c>
      <c r="CU35" s="7">
        <v>528674</v>
      </c>
      <c r="CV35" s="31"/>
      <c r="CW35" s="31"/>
      <c r="CX35" s="31"/>
      <c r="CY35" s="31"/>
      <c r="CZ35" s="31"/>
      <c r="DA35" s="72"/>
      <c r="DB35" s="7">
        <v>2727032</v>
      </c>
      <c r="DC35" s="7">
        <v>2767364</v>
      </c>
      <c r="DD35" s="7">
        <v>2809806</v>
      </c>
      <c r="DE35" s="7">
        <v>2851462</v>
      </c>
      <c r="DF35" s="7">
        <v>2892464</v>
      </c>
      <c r="DG35" s="7">
        <v>2706076.7</v>
      </c>
      <c r="DH35" s="7">
        <v>2190047</v>
      </c>
      <c r="DI35" s="7">
        <v>253905.2</v>
      </c>
      <c r="DJ35" s="7">
        <v>367301</v>
      </c>
      <c r="DK35" s="7">
        <v>414498.5</v>
      </c>
      <c r="DL35" s="7">
        <v>1670372</v>
      </c>
      <c r="DM35" s="7">
        <v>1667413.5</v>
      </c>
      <c r="DN35" s="7">
        <v>254614.39999999999</v>
      </c>
      <c r="DO35" s="7">
        <v>1937254.6209489999</v>
      </c>
      <c r="DP35" s="7">
        <v>29178.59</v>
      </c>
      <c r="DQ35" s="7">
        <v>4110</v>
      </c>
      <c r="DR35" s="7">
        <v>423</v>
      </c>
      <c r="DS35" s="7">
        <v>3504</v>
      </c>
      <c r="DT35" s="7">
        <v>606</v>
      </c>
      <c r="DU35" s="7">
        <v>3885</v>
      </c>
      <c r="DV35" s="7">
        <v>335374</v>
      </c>
      <c r="DW35" s="7">
        <v>4295</v>
      </c>
      <c r="DX35" s="7">
        <v>5360</v>
      </c>
      <c r="DY35" s="7"/>
      <c r="EC35" s="72"/>
      <c r="EH35" s="7"/>
    </row>
    <row r="36" spans="1:138" x14ac:dyDescent="0.25">
      <c r="B36" s="5">
        <v>27</v>
      </c>
      <c r="C36" s="6" t="s">
        <v>50</v>
      </c>
      <c r="D36"/>
      <c r="E36" s="7">
        <v>687499.2</v>
      </c>
      <c r="F36" s="7">
        <v>681873.35</v>
      </c>
      <c r="G36" s="7">
        <v>130807.818</v>
      </c>
      <c r="H36" s="7">
        <v>239474.47999999998</v>
      </c>
      <c r="I36" s="7">
        <v>1926</v>
      </c>
      <c r="J36" s="7">
        <v>418</v>
      </c>
      <c r="K36" s="7">
        <v>4783970.2120000003</v>
      </c>
      <c r="L36" s="7">
        <v>188624</v>
      </c>
      <c r="M36" s="7">
        <v>789022962.59399998</v>
      </c>
      <c r="N36" s="7">
        <v>406172</v>
      </c>
      <c r="O36" s="7">
        <v>196468283.748</v>
      </c>
      <c r="P36" s="7">
        <v>574005</v>
      </c>
      <c r="Q36" s="7">
        <v>642948208.21309996</v>
      </c>
      <c r="R36" s="7">
        <v>590989</v>
      </c>
      <c r="S36" s="7">
        <v>2026</v>
      </c>
      <c r="T36" s="7">
        <v>1057504</v>
      </c>
      <c r="U36" s="7">
        <v>82289.87</v>
      </c>
      <c r="V36" s="7">
        <v>131277</v>
      </c>
      <c r="W36" s="7">
        <v>921698</v>
      </c>
      <c r="X36" s="7">
        <v>96098.73</v>
      </c>
      <c r="Y36" s="7">
        <v>8.1802200000000003</v>
      </c>
      <c r="Z36" s="159">
        <v>0.49733589</v>
      </c>
      <c r="AA36" s="7">
        <v>53016</v>
      </c>
      <c r="AB36" s="7">
        <v>42.884300000000003</v>
      </c>
      <c r="AC36" s="41">
        <v>7.2482800000000003</v>
      </c>
      <c r="AD36" s="41">
        <v>37.068032786885198</v>
      </c>
      <c r="AE36" s="41">
        <v>115.73117804471514</v>
      </c>
      <c r="AF36" s="41">
        <v>5.0105221368000006</v>
      </c>
      <c r="AG36" s="128">
        <v>140.36616700000008</v>
      </c>
      <c r="AH36" s="128">
        <v>55.84299500000003</v>
      </c>
      <c r="AI36" s="9">
        <v>0</v>
      </c>
      <c r="AJ36" s="41">
        <v>69.5</v>
      </c>
      <c r="AK36" s="10">
        <v>11590</v>
      </c>
      <c r="AL36" s="10">
        <v>2353</v>
      </c>
      <c r="AM36" s="91">
        <v>8673</v>
      </c>
      <c r="AN36" s="91">
        <v>6676</v>
      </c>
      <c r="AO36" s="7">
        <v>1010516</v>
      </c>
      <c r="AP36" s="7">
        <v>1485517</v>
      </c>
      <c r="AQ36" s="7">
        <v>174</v>
      </c>
      <c r="AR36" s="42">
        <v>0.2</v>
      </c>
      <c r="AS36" s="7">
        <v>731</v>
      </c>
      <c r="AT36" s="7">
        <v>55</v>
      </c>
      <c r="AU36" s="7">
        <v>1242</v>
      </c>
      <c r="AV36" s="7">
        <v>177</v>
      </c>
      <c r="AW36" s="7">
        <v>400</v>
      </c>
      <c r="AX36" s="7">
        <v>1045</v>
      </c>
      <c r="AY36" s="28"/>
      <c r="AZ36" s="28"/>
      <c r="BA36" s="7">
        <v>258754</v>
      </c>
      <c r="BB36" s="7">
        <v>312194.40000000002</v>
      </c>
      <c r="BC36" s="7">
        <v>1198.8889999999999</v>
      </c>
      <c r="BD36" s="7">
        <v>312194.40000000002</v>
      </c>
      <c r="BE36" s="7">
        <v>2824</v>
      </c>
      <c r="BF36" s="7">
        <v>11923</v>
      </c>
      <c r="BG36" s="7">
        <v>3016</v>
      </c>
      <c r="BH36" s="7">
        <v>7253</v>
      </c>
      <c r="BI36" s="7">
        <v>2826</v>
      </c>
      <c r="BJ36" s="7">
        <v>14783</v>
      </c>
      <c r="BK36" s="7">
        <v>1515</v>
      </c>
      <c r="BL36" s="7">
        <v>2807</v>
      </c>
      <c r="BM36" s="118">
        <v>125</v>
      </c>
      <c r="BN36" s="118">
        <v>26894</v>
      </c>
      <c r="BO36" s="118">
        <v>87</v>
      </c>
      <c r="BP36" s="118">
        <v>27546</v>
      </c>
      <c r="BQ36" s="118">
        <v>50</v>
      </c>
      <c r="BR36" s="118">
        <v>5522</v>
      </c>
      <c r="BS36" s="118">
        <v>597536</v>
      </c>
      <c r="BT36" s="118">
        <v>1434418</v>
      </c>
      <c r="BU36" s="118">
        <v>656405</v>
      </c>
      <c r="BV36" s="118">
        <v>1434418</v>
      </c>
      <c r="BW36" s="118">
        <v>692517</v>
      </c>
      <c r="BX36" s="118">
        <v>1254717</v>
      </c>
      <c r="BY36" s="162">
        <v>156632</v>
      </c>
      <c r="BZ36" s="162">
        <v>921599</v>
      </c>
      <c r="CA36" s="118">
        <v>28066</v>
      </c>
      <c r="CB36" s="118">
        <v>2129</v>
      </c>
      <c r="CC36" s="118">
        <v>2129</v>
      </c>
      <c r="CD36" s="118">
        <v>724</v>
      </c>
      <c r="CE36" s="118">
        <v>50039</v>
      </c>
      <c r="CF36" s="118">
        <v>31578</v>
      </c>
      <c r="CG36" s="7">
        <v>478</v>
      </c>
      <c r="CH36" s="7">
        <v>1929</v>
      </c>
      <c r="CI36" s="76"/>
      <c r="CJ36" s="163">
        <v>63</v>
      </c>
      <c r="CK36" s="163">
        <v>34</v>
      </c>
      <c r="CL36" s="76"/>
      <c r="CM36" s="7">
        <v>317319185.23640001</v>
      </c>
      <c r="CN36" s="7">
        <v>2487004461.4200001</v>
      </c>
      <c r="CO36" s="87">
        <v>311759187.00486606</v>
      </c>
      <c r="CP36" s="87">
        <v>48815551.648024268</v>
      </c>
      <c r="CQ36" s="87">
        <v>336152339.20574403</v>
      </c>
      <c r="CR36" s="87">
        <v>180030.23756637677</v>
      </c>
      <c r="CS36" s="7">
        <v>289</v>
      </c>
      <c r="CT36" s="7">
        <v>134089</v>
      </c>
      <c r="CU36" s="7">
        <v>519952</v>
      </c>
      <c r="CV36" s="31"/>
      <c r="CW36" s="31"/>
      <c r="CX36" s="31"/>
      <c r="CY36" s="31"/>
      <c r="CZ36" s="31"/>
      <c r="DA36" s="72"/>
      <c r="DB36" s="7">
        <v>2252641</v>
      </c>
      <c r="DC36" s="7">
        <v>2283140</v>
      </c>
      <c r="DD36" s="7">
        <v>2309071</v>
      </c>
      <c r="DE36" s="7">
        <v>2334493</v>
      </c>
      <c r="DF36" s="7">
        <v>2359444</v>
      </c>
      <c r="DG36" s="7">
        <v>2287190.5</v>
      </c>
      <c r="DH36" s="7">
        <v>1830439.8</v>
      </c>
      <c r="DI36" s="7">
        <v>227938.5</v>
      </c>
      <c r="DJ36" s="7">
        <v>327408</v>
      </c>
      <c r="DK36" s="7">
        <v>365945</v>
      </c>
      <c r="DL36" s="7">
        <v>1365899</v>
      </c>
      <c r="DM36" s="7">
        <v>1368526.5</v>
      </c>
      <c r="DN36" s="7">
        <v>231131.1</v>
      </c>
      <c r="DO36" s="7">
        <v>1609204.868759</v>
      </c>
      <c r="DP36" s="7">
        <v>23825.77</v>
      </c>
      <c r="DQ36" s="7">
        <v>4413</v>
      </c>
      <c r="DR36" s="7">
        <v>676</v>
      </c>
      <c r="DS36" s="7">
        <v>4113</v>
      </c>
      <c r="DT36" s="7">
        <v>300</v>
      </c>
      <c r="DU36" s="7">
        <v>5137</v>
      </c>
      <c r="DV36" s="7">
        <v>314984</v>
      </c>
      <c r="DW36" s="7">
        <v>4936</v>
      </c>
      <c r="DX36" s="7">
        <v>5578</v>
      </c>
      <c r="DY36" s="7"/>
      <c r="EC36" s="72"/>
      <c r="EH36" s="7"/>
    </row>
    <row r="37" spans="1:138" x14ac:dyDescent="0.25">
      <c r="B37" s="5">
        <v>28</v>
      </c>
      <c r="C37" s="6" t="s">
        <v>51</v>
      </c>
      <c r="D37"/>
      <c r="E37" s="7">
        <v>958973.99</v>
      </c>
      <c r="F37" s="7">
        <v>939288.88</v>
      </c>
      <c r="G37" s="7">
        <v>216901.77000000002</v>
      </c>
      <c r="H37" s="7">
        <v>385519.6</v>
      </c>
      <c r="I37" s="7">
        <v>2409</v>
      </c>
      <c r="J37" s="7">
        <v>525</v>
      </c>
      <c r="K37" s="7">
        <v>5026431.3420000002</v>
      </c>
      <c r="L37" s="7">
        <v>344976</v>
      </c>
      <c r="M37" s="7">
        <v>878693179.70799994</v>
      </c>
      <c r="N37" s="7">
        <v>587282</v>
      </c>
      <c r="O37" s="7">
        <v>329215972.88200003</v>
      </c>
      <c r="P37" s="7">
        <v>898834</v>
      </c>
      <c r="Q37" s="7">
        <v>795559495.00010002</v>
      </c>
      <c r="R37" s="7">
        <v>927972</v>
      </c>
      <c r="S37" s="7">
        <v>477.911</v>
      </c>
      <c r="T37" s="7">
        <v>1488818</v>
      </c>
      <c r="U37" s="7">
        <v>100386.5</v>
      </c>
      <c r="V37" s="7">
        <v>214826</v>
      </c>
      <c r="W37" s="7">
        <v>1449736</v>
      </c>
      <c r="X37" s="7">
        <v>166958.70000000001</v>
      </c>
      <c r="Y37" s="7">
        <v>8.7248099999999997</v>
      </c>
      <c r="Z37" s="159">
        <v>0.36686722999999999</v>
      </c>
      <c r="AA37" s="7">
        <v>95944</v>
      </c>
      <c r="AB37" s="7">
        <v>38.4193</v>
      </c>
      <c r="AC37" s="41">
        <v>7.5449200000000003</v>
      </c>
      <c r="AD37" s="41">
        <v>30.1688453159041</v>
      </c>
      <c r="AE37" s="41">
        <v>62.469320579276001</v>
      </c>
      <c r="AF37" s="41">
        <v>2.48163813083</v>
      </c>
      <c r="AG37" s="128">
        <v>571.70366900000022</v>
      </c>
      <c r="AH37" s="128">
        <v>275.68106899999998</v>
      </c>
      <c r="AI37" s="9">
        <v>0</v>
      </c>
      <c r="AJ37" s="41">
        <v>98.3</v>
      </c>
      <c r="AK37" s="10">
        <v>54259</v>
      </c>
      <c r="AL37" s="10">
        <v>8322</v>
      </c>
      <c r="AM37" s="91">
        <v>11634</v>
      </c>
      <c r="AN37" s="91">
        <v>7741</v>
      </c>
      <c r="AO37" s="7">
        <v>1538087</v>
      </c>
      <c r="AP37" s="7">
        <v>2286866</v>
      </c>
      <c r="AQ37" s="7">
        <v>775</v>
      </c>
      <c r="AR37" s="42">
        <v>5.1522664821041855E-2</v>
      </c>
      <c r="AS37" s="7">
        <v>671</v>
      </c>
      <c r="AT37" s="7">
        <v>111</v>
      </c>
      <c r="AU37" s="7">
        <v>2157</v>
      </c>
      <c r="AV37" s="7">
        <v>843</v>
      </c>
      <c r="AW37" s="7">
        <v>201</v>
      </c>
      <c r="AX37" s="7">
        <v>1568</v>
      </c>
      <c r="AY37" s="28"/>
      <c r="AZ37" s="28"/>
      <c r="BA37" s="7">
        <v>437657.7</v>
      </c>
      <c r="BB37" s="7">
        <v>503770.5</v>
      </c>
      <c r="BC37" s="7">
        <v>0</v>
      </c>
      <c r="BD37" s="7">
        <v>503770.5</v>
      </c>
      <c r="BE37" s="7">
        <v>4044</v>
      </c>
      <c r="BF37" s="7">
        <v>43631</v>
      </c>
      <c r="BG37" s="7">
        <v>5101</v>
      </c>
      <c r="BH37" s="7">
        <v>38689</v>
      </c>
      <c r="BI37" s="7">
        <v>3539</v>
      </c>
      <c r="BJ37" s="7">
        <v>71496</v>
      </c>
      <c r="BK37" s="7">
        <v>3506</v>
      </c>
      <c r="BL37" s="7">
        <v>10218</v>
      </c>
      <c r="BM37" s="118">
        <v>36</v>
      </c>
      <c r="BN37" s="118">
        <v>29509</v>
      </c>
      <c r="BO37" s="118">
        <v>21</v>
      </c>
      <c r="BP37" s="118">
        <v>31990</v>
      </c>
      <c r="BQ37" s="118">
        <v>11</v>
      </c>
      <c r="BR37" s="118">
        <v>9603</v>
      </c>
      <c r="BS37" s="118">
        <v>845121</v>
      </c>
      <c r="BT37" s="118">
        <v>1650406</v>
      </c>
      <c r="BU37" s="118">
        <v>950069</v>
      </c>
      <c r="BV37" s="118">
        <v>1650406</v>
      </c>
      <c r="BW37" s="118">
        <v>1254863</v>
      </c>
      <c r="BX37" s="118">
        <v>1915178</v>
      </c>
      <c r="BY37" s="162">
        <v>252902</v>
      </c>
      <c r="BZ37" s="162">
        <v>810753</v>
      </c>
      <c r="CA37" s="118">
        <v>31496</v>
      </c>
      <c r="CB37" s="118">
        <v>4405</v>
      </c>
      <c r="CC37" s="118">
        <v>4405</v>
      </c>
      <c r="CD37" s="118">
        <v>2857</v>
      </c>
      <c r="CE37" s="118">
        <v>100808</v>
      </c>
      <c r="CF37" s="118">
        <v>63950</v>
      </c>
      <c r="CG37" s="7">
        <v>700</v>
      </c>
      <c r="CH37" s="7">
        <v>2024</v>
      </c>
      <c r="CI37" s="76"/>
      <c r="CJ37" s="163">
        <v>54</v>
      </c>
      <c r="CK37" s="163">
        <v>24</v>
      </c>
      <c r="CL37" s="76"/>
      <c r="CM37" s="7">
        <v>335135391.93769997</v>
      </c>
      <c r="CN37" s="7">
        <v>4081175756.3899999</v>
      </c>
      <c r="CO37" s="87">
        <v>320827263.70273107</v>
      </c>
      <c r="CP37" s="87">
        <v>55591246.340146862</v>
      </c>
      <c r="CQ37" s="87">
        <v>489544104.60406196</v>
      </c>
      <c r="CR37" s="87">
        <v>381583.05291493778</v>
      </c>
      <c r="CS37" s="7">
        <v>461</v>
      </c>
      <c r="CT37" s="7">
        <v>93621</v>
      </c>
      <c r="CU37" s="7">
        <v>621495</v>
      </c>
      <c r="CV37" s="31"/>
      <c r="CW37" s="31"/>
      <c r="CX37" s="31"/>
      <c r="CY37" s="31"/>
      <c r="CZ37" s="31"/>
      <c r="DA37" s="72"/>
      <c r="DB37" s="7">
        <v>3334664</v>
      </c>
      <c r="DC37" s="7">
        <v>3376515</v>
      </c>
      <c r="DD37" s="7">
        <v>3419338</v>
      </c>
      <c r="DE37" s="7">
        <v>3461336</v>
      </c>
      <c r="DF37" s="7">
        <v>3502721</v>
      </c>
      <c r="DG37" s="7">
        <v>3333471.2</v>
      </c>
      <c r="DH37" s="7">
        <v>2705268</v>
      </c>
      <c r="DI37" s="7">
        <v>316031.8</v>
      </c>
      <c r="DJ37" s="7">
        <v>454501.8</v>
      </c>
      <c r="DK37" s="7">
        <v>474587.6</v>
      </c>
      <c r="DL37" s="7">
        <v>2088350</v>
      </c>
      <c r="DM37" s="7">
        <v>2084537.1</v>
      </c>
      <c r="DN37" s="7">
        <v>303117.3</v>
      </c>
      <c r="DO37" s="7">
        <v>2405210.4027849999</v>
      </c>
      <c r="DP37" s="7">
        <v>36410.18</v>
      </c>
      <c r="DQ37" s="7">
        <v>5058</v>
      </c>
      <c r="DR37" s="7">
        <v>733</v>
      </c>
      <c r="DS37" s="7">
        <v>4107</v>
      </c>
      <c r="DT37" s="7">
        <v>951</v>
      </c>
      <c r="DU37" s="7">
        <v>5223</v>
      </c>
      <c r="DV37" s="7">
        <v>430755</v>
      </c>
      <c r="DW37" s="7">
        <v>5654</v>
      </c>
      <c r="DX37" s="7">
        <v>6685</v>
      </c>
      <c r="DY37" s="7"/>
      <c r="EC37" s="72"/>
      <c r="EH37" s="7"/>
    </row>
    <row r="38" spans="1:138" x14ac:dyDescent="0.25">
      <c r="B38" s="5">
        <v>29</v>
      </c>
      <c r="C38" s="6" t="s">
        <v>52</v>
      </c>
      <c r="D38"/>
      <c r="E38" s="7">
        <v>371084.55499999999</v>
      </c>
      <c r="F38" s="7">
        <v>246551.39</v>
      </c>
      <c r="G38" s="7">
        <v>58533.741999999998</v>
      </c>
      <c r="H38" s="7">
        <v>80588.069999999992</v>
      </c>
      <c r="I38" s="7">
        <v>1129</v>
      </c>
      <c r="J38" s="7">
        <v>217</v>
      </c>
      <c r="K38" s="7">
        <v>2833374.93</v>
      </c>
      <c r="L38" s="7">
        <v>124116</v>
      </c>
      <c r="M38" s="7">
        <v>114057120.698</v>
      </c>
      <c r="N38" s="7">
        <v>127528</v>
      </c>
      <c r="O38" s="7">
        <v>98629010.158999994</v>
      </c>
      <c r="P38" s="7">
        <v>278205</v>
      </c>
      <c r="Q38" s="7">
        <v>433350457.58389997</v>
      </c>
      <c r="R38" s="7">
        <v>289564</v>
      </c>
      <c r="S38" s="7">
        <v>1717.48</v>
      </c>
      <c r="T38" s="7">
        <v>532912.30000000005</v>
      </c>
      <c r="U38" s="7">
        <v>43231.05</v>
      </c>
      <c r="V38" s="7">
        <v>47625</v>
      </c>
      <c r="W38" s="7">
        <v>522407</v>
      </c>
      <c r="X38" s="7">
        <v>46113.35</v>
      </c>
      <c r="Y38" s="7">
        <v>8.5184899999999999</v>
      </c>
      <c r="Z38" s="159">
        <v>0.49953174</v>
      </c>
      <c r="AA38" s="7">
        <v>26128</v>
      </c>
      <c r="AB38" s="7">
        <v>40.167400000000001</v>
      </c>
      <c r="AC38" s="41">
        <v>7.5740400000000001</v>
      </c>
      <c r="AD38" s="41">
        <v>29.897777777777801</v>
      </c>
      <c r="AE38" s="41">
        <v>283.44214617540905</v>
      </c>
      <c r="AF38" s="41">
        <v>2.8457695860899999</v>
      </c>
      <c r="AG38" s="128">
        <v>366.42364399999997</v>
      </c>
      <c r="AH38" s="128">
        <v>87.978132000000016</v>
      </c>
      <c r="AI38" s="9">
        <v>0</v>
      </c>
      <c r="AJ38" s="41">
        <v>98.1</v>
      </c>
      <c r="AK38" s="10">
        <v>10739</v>
      </c>
      <c r="AL38" s="10">
        <v>1345</v>
      </c>
      <c r="AM38" s="91">
        <v>5843</v>
      </c>
      <c r="AN38" s="91">
        <v>3196</v>
      </c>
      <c r="AO38" s="7">
        <v>411905</v>
      </c>
      <c r="AP38" s="7">
        <v>811028</v>
      </c>
      <c r="AQ38" s="7">
        <v>203</v>
      </c>
      <c r="AR38" s="42">
        <v>8.2130798258428214E-2</v>
      </c>
      <c r="AS38" s="7">
        <v>229</v>
      </c>
      <c r="AT38" s="7">
        <v>58</v>
      </c>
      <c r="AU38" s="7">
        <v>1017</v>
      </c>
      <c r="AV38" s="7">
        <v>99</v>
      </c>
      <c r="AW38" s="7">
        <v>28</v>
      </c>
      <c r="AX38" s="7">
        <v>677</v>
      </c>
      <c r="AY38" s="28"/>
      <c r="AZ38" s="28"/>
      <c r="BA38" s="7">
        <v>91282.36</v>
      </c>
      <c r="BB38" s="7">
        <v>118579.2</v>
      </c>
      <c r="BC38" s="7">
        <v>0</v>
      </c>
      <c r="BD38" s="7">
        <v>118579.2</v>
      </c>
      <c r="BE38" s="7">
        <v>1249</v>
      </c>
      <c r="BF38" s="7">
        <v>7083</v>
      </c>
      <c r="BG38" s="7">
        <v>917</v>
      </c>
      <c r="BH38" s="7">
        <v>4022</v>
      </c>
      <c r="BI38" s="7">
        <v>1417</v>
      </c>
      <c r="BJ38" s="7">
        <v>25238</v>
      </c>
      <c r="BK38" s="7">
        <v>726</v>
      </c>
      <c r="BL38" s="7">
        <v>1613</v>
      </c>
      <c r="BM38" s="118">
        <v>598</v>
      </c>
      <c r="BN38" s="118">
        <v>12984</v>
      </c>
      <c r="BO38" s="118">
        <v>326</v>
      </c>
      <c r="BP38" s="118">
        <v>12180</v>
      </c>
      <c r="BQ38" s="118">
        <v>501</v>
      </c>
      <c r="BR38" s="118">
        <v>2283</v>
      </c>
      <c r="BS38" s="118">
        <v>205574</v>
      </c>
      <c r="BT38" s="118">
        <v>661271</v>
      </c>
      <c r="BU38" s="118">
        <v>220941</v>
      </c>
      <c r="BV38" s="118">
        <v>661271</v>
      </c>
      <c r="BW38" s="118">
        <v>302717</v>
      </c>
      <c r="BX38" s="118">
        <v>699755.3</v>
      </c>
      <c r="BY38" s="162">
        <v>14635</v>
      </c>
      <c r="BZ38" s="162">
        <v>501155</v>
      </c>
      <c r="CA38" s="118">
        <v>16962</v>
      </c>
      <c r="CB38" s="118">
        <v>2595</v>
      </c>
      <c r="CC38" s="118">
        <v>2595</v>
      </c>
      <c r="CD38" s="118">
        <v>878</v>
      </c>
      <c r="CE38" s="118">
        <v>22474</v>
      </c>
      <c r="CF38" s="118">
        <v>14593</v>
      </c>
      <c r="CG38" s="7">
        <v>187</v>
      </c>
      <c r="CH38" s="7">
        <v>918</v>
      </c>
      <c r="CI38" s="76"/>
      <c r="CJ38" s="163">
        <v>45</v>
      </c>
      <c r="CK38" s="163">
        <v>42</v>
      </c>
      <c r="CL38" s="76"/>
      <c r="CM38" s="7">
        <v>111460389.5043</v>
      </c>
      <c r="CN38" s="7">
        <v>1277901158.46</v>
      </c>
      <c r="CO38" s="87">
        <v>106647320.03668036</v>
      </c>
      <c r="CP38" s="87">
        <v>17466539.336748522</v>
      </c>
      <c r="CQ38" s="87">
        <v>92146671.681014821</v>
      </c>
      <c r="CR38" s="87">
        <v>74056.802488190559</v>
      </c>
      <c r="CS38" s="7">
        <v>266</v>
      </c>
      <c r="CT38" s="7">
        <v>101741</v>
      </c>
      <c r="CU38" s="7">
        <v>256639</v>
      </c>
      <c r="CV38" s="31"/>
      <c r="CW38" s="31"/>
      <c r="CX38" s="31"/>
      <c r="CY38" s="31"/>
      <c r="CZ38" s="31"/>
      <c r="DA38" s="72"/>
      <c r="DB38" s="7">
        <v>1186143</v>
      </c>
      <c r="DC38" s="7">
        <v>1206291</v>
      </c>
      <c r="DD38" s="7">
        <v>1224637</v>
      </c>
      <c r="DE38" s="7">
        <v>1242734</v>
      </c>
      <c r="DF38" s="7">
        <v>1260628</v>
      </c>
      <c r="DG38" s="7">
        <v>1195822.2999999998</v>
      </c>
      <c r="DH38" s="7">
        <v>954286.20000000007</v>
      </c>
      <c r="DI38" s="7">
        <v>117435.7</v>
      </c>
      <c r="DJ38" s="7">
        <v>176626.9</v>
      </c>
      <c r="DK38" s="7">
        <v>200872.1</v>
      </c>
      <c r="DL38" s="7">
        <v>700887.6</v>
      </c>
      <c r="DM38" s="7">
        <v>708776.4</v>
      </c>
      <c r="DN38" s="7">
        <v>124718.9</v>
      </c>
      <c r="DO38" s="7">
        <v>833465.20449599996</v>
      </c>
      <c r="DP38" s="7">
        <v>11684.32</v>
      </c>
      <c r="DQ38" s="7">
        <v>1819</v>
      </c>
      <c r="DR38" s="7">
        <v>311</v>
      </c>
      <c r="DS38" s="7">
        <v>1463</v>
      </c>
      <c r="DT38" s="7">
        <v>356</v>
      </c>
      <c r="DU38" s="7">
        <v>2041</v>
      </c>
      <c r="DV38" s="7">
        <v>148371</v>
      </c>
      <c r="DW38" s="7">
        <v>2051</v>
      </c>
      <c r="DX38" s="7">
        <v>2489</v>
      </c>
      <c r="DY38" s="7"/>
      <c r="EC38" s="72"/>
      <c r="EH38" s="7"/>
    </row>
    <row r="39" spans="1:138" x14ac:dyDescent="0.25">
      <c r="B39" s="5">
        <v>30</v>
      </c>
      <c r="C39" s="6" t="s">
        <v>53</v>
      </c>
      <c r="D39"/>
      <c r="E39" s="7">
        <v>2544526.9299999997</v>
      </c>
      <c r="F39" s="7">
        <v>1841155.7</v>
      </c>
      <c r="G39" s="7">
        <v>525252.59000000008</v>
      </c>
      <c r="H39" s="7">
        <v>746922.7</v>
      </c>
      <c r="I39" s="7">
        <v>7252</v>
      </c>
      <c r="J39" s="7">
        <v>1740</v>
      </c>
      <c r="K39" s="7">
        <v>14953147.249</v>
      </c>
      <c r="L39" s="7">
        <v>664776</v>
      </c>
      <c r="M39" s="7">
        <v>1545652578.9990001</v>
      </c>
      <c r="N39" s="7">
        <v>1097843</v>
      </c>
      <c r="O39" s="7">
        <v>654180504.44200003</v>
      </c>
      <c r="P39" s="7">
        <v>1985374</v>
      </c>
      <c r="Q39" s="7">
        <v>2236721575.1760001</v>
      </c>
      <c r="R39" s="7">
        <v>2090095</v>
      </c>
      <c r="S39" s="7">
        <v>7896.3</v>
      </c>
      <c r="T39" s="7">
        <v>3988996</v>
      </c>
      <c r="U39" s="7">
        <v>237416</v>
      </c>
      <c r="V39" s="7">
        <v>291173</v>
      </c>
      <c r="W39" s="7">
        <v>3117809</v>
      </c>
      <c r="X39" s="7">
        <v>365077</v>
      </c>
      <c r="Y39" s="7">
        <v>7.1583100000000002</v>
      </c>
      <c r="Z39" s="159">
        <v>0.69186753000000001</v>
      </c>
      <c r="AA39" s="7">
        <v>177497</v>
      </c>
      <c r="AB39" s="7">
        <v>41.892499999999998</v>
      </c>
      <c r="AC39" s="41">
        <v>7.5956900000000003</v>
      </c>
      <c r="AD39" s="41">
        <v>36.259968102073401</v>
      </c>
      <c r="AE39" s="41">
        <v>97.878035985991687</v>
      </c>
      <c r="AF39" s="41">
        <v>3.5982976072900001</v>
      </c>
      <c r="AG39" s="128">
        <v>543.4693289999999</v>
      </c>
      <c r="AH39" s="128">
        <v>245.77287199999992</v>
      </c>
      <c r="AI39" s="9">
        <v>0</v>
      </c>
      <c r="AJ39" s="41">
        <v>91.3</v>
      </c>
      <c r="AK39" s="10">
        <v>66188</v>
      </c>
      <c r="AL39" s="10">
        <v>9906</v>
      </c>
      <c r="AM39" s="91">
        <v>34520</v>
      </c>
      <c r="AN39" s="91">
        <v>22350</v>
      </c>
      <c r="AO39" s="7">
        <v>3409751</v>
      </c>
      <c r="AP39" s="7">
        <v>5303317</v>
      </c>
      <c r="AQ39" s="7">
        <v>652</v>
      </c>
      <c r="AR39" s="42">
        <v>0.13371268611323012</v>
      </c>
      <c r="AS39" s="7">
        <v>1735</v>
      </c>
      <c r="AT39" s="7">
        <v>61</v>
      </c>
      <c r="AU39" s="7">
        <v>6369</v>
      </c>
      <c r="AV39" s="7">
        <v>906</v>
      </c>
      <c r="AW39" s="7">
        <v>830</v>
      </c>
      <c r="AX39" s="7">
        <v>4815</v>
      </c>
      <c r="AY39" s="28"/>
      <c r="AZ39" s="28"/>
      <c r="BA39" s="7">
        <v>832391.3</v>
      </c>
      <c r="BB39" s="7">
        <v>1049430</v>
      </c>
      <c r="BC39" s="7">
        <v>1591.8610000000001</v>
      </c>
      <c r="BD39" s="7">
        <v>1049430</v>
      </c>
      <c r="BE39" s="7">
        <v>6439</v>
      </c>
      <c r="BF39" s="7">
        <v>89572</v>
      </c>
      <c r="BG39" s="7">
        <v>8170</v>
      </c>
      <c r="BH39" s="7">
        <v>18767</v>
      </c>
      <c r="BI39" s="7">
        <v>5204</v>
      </c>
      <c r="BJ39" s="7">
        <v>98859</v>
      </c>
      <c r="BK39" s="7">
        <v>2360</v>
      </c>
      <c r="BL39" s="7">
        <v>5172</v>
      </c>
      <c r="BM39" s="118">
        <v>610</v>
      </c>
      <c r="BN39" s="118">
        <v>53361</v>
      </c>
      <c r="BO39" s="118">
        <v>299</v>
      </c>
      <c r="BP39" s="118">
        <v>52541</v>
      </c>
      <c r="BQ39" s="118">
        <v>404</v>
      </c>
      <c r="BR39" s="118">
        <v>8009</v>
      </c>
      <c r="BS39" s="118">
        <v>1041198</v>
      </c>
      <c r="BT39" s="118">
        <v>4467893</v>
      </c>
      <c r="BU39" s="118">
        <v>1195575</v>
      </c>
      <c r="BV39" s="118">
        <v>4467893</v>
      </c>
      <c r="BW39" s="118">
        <v>1286893</v>
      </c>
      <c r="BX39" s="118">
        <v>3867258</v>
      </c>
      <c r="BY39" s="162">
        <v>27666</v>
      </c>
      <c r="BZ39" s="162">
        <v>2317160</v>
      </c>
      <c r="CA39" s="118">
        <v>65566</v>
      </c>
      <c r="CB39" s="118">
        <v>1531</v>
      </c>
      <c r="CC39" s="118">
        <v>1531</v>
      </c>
      <c r="CD39" s="118">
        <v>477</v>
      </c>
      <c r="CE39" s="118">
        <v>159894</v>
      </c>
      <c r="CF39" s="118">
        <v>93970</v>
      </c>
      <c r="CG39" s="7">
        <v>1127</v>
      </c>
      <c r="CH39" s="7">
        <v>4626</v>
      </c>
      <c r="CI39" s="76"/>
      <c r="CJ39" s="163">
        <v>122</v>
      </c>
      <c r="CK39" s="163">
        <v>47</v>
      </c>
      <c r="CL39" s="76"/>
      <c r="CM39" s="7">
        <v>795630331.96650004</v>
      </c>
      <c r="CN39" s="7">
        <v>7464692533.6099997</v>
      </c>
      <c r="CO39" s="87">
        <v>930552873.29457355</v>
      </c>
      <c r="CP39" s="87">
        <v>134808254.25454298</v>
      </c>
      <c r="CQ39" s="87">
        <v>833314983.00671732</v>
      </c>
      <c r="CR39" s="87">
        <v>646787.26728001144</v>
      </c>
      <c r="CS39" s="7">
        <v>992</v>
      </c>
      <c r="CT39" s="7">
        <v>524651</v>
      </c>
      <c r="CU39" s="7">
        <v>1543105</v>
      </c>
      <c r="CV39" s="31"/>
      <c r="CW39" s="31"/>
      <c r="CX39" s="31"/>
      <c r="CY39" s="31"/>
      <c r="CZ39" s="31"/>
      <c r="DA39" s="72"/>
      <c r="DB39" s="7">
        <v>7712247</v>
      </c>
      <c r="DC39" s="7">
        <v>7791801</v>
      </c>
      <c r="DD39" s="7">
        <v>7858604</v>
      </c>
      <c r="DE39" s="7">
        <v>7923198</v>
      </c>
      <c r="DF39" s="7">
        <v>7985893</v>
      </c>
      <c r="DG39" s="7">
        <v>7809954.2000000002</v>
      </c>
      <c r="DH39" s="7">
        <v>6403200.9000000004</v>
      </c>
      <c r="DI39" s="7">
        <v>664081.19999999995</v>
      </c>
      <c r="DJ39" s="7">
        <v>1026912</v>
      </c>
      <c r="DK39" s="7">
        <v>1314305</v>
      </c>
      <c r="DL39" s="7">
        <v>4804656</v>
      </c>
      <c r="DM39" s="7">
        <v>4842390</v>
      </c>
      <c r="DN39" s="7">
        <v>770038.5</v>
      </c>
      <c r="DO39" s="7">
        <v>5651192.1399579998</v>
      </c>
      <c r="DP39" s="7">
        <v>65126.93</v>
      </c>
      <c r="DQ39" s="7">
        <v>17855</v>
      </c>
      <c r="DR39" s="7">
        <v>3222</v>
      </c>
      <c r="DS39" s="7">
        <v>16612</v>
      </c>
      <c r="DT39" s="7">
        <v>1243</v>
      </c>
      <c r="DU39" s="7">
        <v>20900</v>
      </c>
      <c r="DV39" s="7">
        <v>967574</v>
      </c>
      <c r="DW39" s="7">
        <v>20794</v>
      </c>
      <c r="DX39" s="7">
        <v>23034</v>
      </c>
      <c r="DY39" s="7"/>
      <c r="EC39" s="72"/>
      <c r="EH39" s="7"/>
    </row>
    <row r="40" spans="1:138" x14ac:dyDescent="0.25">
      <c r="B40" s="5">
        <v>31</v>
      </c>
      <c r="C40" s="6" t="s">
        <v>54</v>
      </c>
      <c r="D40"/>
      <c r="E40" s="7">
        <v>609348.35</v>
      </c>
      <c r="F40" s="7">
        <v>658941.25</v>
      </c>
      <c r="G40" s="7">
        <v>117489.52</v>
      </c>
      <c r="H40" s="7">
        <v>170992.74</v>
      </c>
      <c r="I40" s="7">
        <v>1239</v>
      </c>
      <c r="J40" s="7">
        <v>201</v>
      </c>
      <c r="K40" s="7">
        <v>2320048.665</v>
      </c>
      <c r="L40" s="7">
        <v>183602</v>
      </c>
      <c r="M40" s="7">
        <v>523575752.80699998</v>
      </c>
      <c r="N40" s="7">
        <v>373447</v>
      </c>
      <c r="O40" s="7">
        <v>269870404.49699998</v>
      </c>
      <c r="P40" s="7">
        <v>546127</v>
      </c>
      <c r="Q40" s="7">
        <v>450041717.838</v>
      </c>
      <c r="R40" s="7">
        <v>549177</v>
      </c>
      <c r="S40" s="7">
        <v>1384.01</v>
      </c>
      <c r="T40" s="7">
        <v>1024570</v>
      </c>
      <c r="U40" s="7">
        <v>67599.62</v>
      </c>
      <c r="V40" s="7">
        <v>140846</v>
      </c>
      <c r="W40" s="7">
        <v>971001</v>
      </c>
      <c r="X40" s="7">
        <v>105892.1</v>
      </c>
      <c r="Y40" s="7">
        <v>7.8559900000000003</v>
      </c>
      <c r="Z40" s="159">
        <v>0.51862916000000003</v>
      </c>
      <c r="AA40" s="7">
        <v>31919</v>
      </c>
      <c r="AB40" s="7">
        <v>39.280999999999999</v>
      </c>
      <c r="AC40" s="41">
        <v>7.2972799999999998</v>
      </c>
      <c r="AD40" s="41">
        <v>23.571428571428601</v>
      </c>
      <c r="AE40" s="41">
        <v>277.15742928415193</v>
      </c>
      <c r="AF40" s="41">
        <v>3.6812762996999999</v>
      </c>
      <c r="AG40" s="128">
        <v>240.07052800000014</v>
      </c>
      <c r="AH40" s="128">
        <v>144.03777799999992</v>
      </c>
      <c r="AI40" s="9">
        <v>0</v>
      </c>
      <c r="AJ40" s="41">
        <v>93.8</v>
      </c>
      <c r="AK40" s="10">
        <v>24799</v>
      </c>
      <c r="AL40" s="10">
        <v>1823</v>
      </c>
      <c r="AM40" s="91">
        <v>12146</v>
      </c>
      <c r="AN40" s="91">
        <v>7535</v>
      </c>
      <c r="AO40" s="7">
        <v>546945</v>
      </c>
      <c r="AP40" s="7">
        <v>1406462</v>
      </c>
      <c r="AQ40" s="7">
        <v>698</v>
      </c>
      <c r="AR40" s="42">
        <v>0.22</v>
      </c>
      <c r="AS40" s="7">
        <v>358</v>
      </c>
      <c r="AT40" s="7">
        <v>48</v>
      </c>
      <c r="AU40" s="7">
        <v>1393</v>
      </c>
      <c r="AV40" s="7">
        <v>554</v>
      </c>
      <c r="AW40" s="7">
        <v>90</v>
      </c>
      <c r="AX40" s="7">
        <v>1195</v>
      </c>
      <c r="AY40" s="28"/>
      <c r="AZ40" s="28"/>
      <c r="BA40" s="7">
        <v>211921.4</v>
      </c>
      <c r="BB40" s="7">
        <v>240917.5</v>
      </c>
      <c r="BC40" s="7">
        <v>1563.0329999999999</v>
      </c>
      <c r="BD40" s="7">
        <v>240917.5</v>
      </c>
      <c r="BE40" s="7">
        <v>923</v>
      </c>
      <c r="BF40" s="7">
        <v>17059</v>
      </c>
      <c r="BG40" s="7">
        <v>995</v>
      </c>
      <c r="BH40" s="7">
        <v>11449</v>
      </c>
      <c r="BI40" s="7">
        <v>1726</v>
      </c>
      <c r="BJ40" s="7">
        <v>36819</v>
      </c>
      <c r="BK40" s="7">
        <v>1412</v>
      </c>
      <c r="BL40" s="7">
        <v>15171</v>
      </c>
      <c r="BM40" s="118">
        <v>994</v>
      </c>
      <c r="BN40" s="118">
        <v>13474</v>
      </c>
      <c r="BO40" s="118">
        <v>299</v>
      </c>
      <c r="BP40" s="118">
        <v>10628</v>
      </c>
      <c r="BQ40" s="118">
        <v>250</v>
      </c>
      <c r="BR40" s="118">
        <v>6731</v>
      </c>
      <c r="BS40" s="118">
        <v>378261</v>
      </c>
      <c r="BT40" s="118">
        <v>1147260</v>
      </c>
      <c r="BU40" s="118">
        <v>530704</v>
      </c>
      <c r="BV40" s="118">
        <v>1147260</v>
      </c>
      <c r="BW40" s="118">
        <v>505340</v>
      </c>
      <c r="BX40" s="118">
        <v>882234.60000000009</v>
      </c>
      <c r="BY40" s="162">
        <v>36411</v>
      </c>
      <c r="BZ40" s="162">
        <v>314003</v>
      </c>
      <c r="CA40" s="118">
        <v>14938</v>
      </c>
      <c r="CB40" s="118">
        <v>691</v>
      </c>
      <c r="CC40" s="118">
        <v>691</v>
      </c>
      <c r="CD40" s="118">
        <v>253</v>
      </c>
      <c r="CE40" s="118">
        <v>43160</v>
      </c>
      <c r="CF40" s="118">
        <v>25606</v>
      </c>
      <c r="CG40" s="7">
        <v>375</v>
      </c>
      <c r="CH40" s="7">
        <v>983</v>
      </c>
      <c r="CI40" s="76"/>
      <c r="CJ40" s="163">
        <v>46</v>
      </c>
      <c r="CK40" s="163">
        <v>37</v>
      </c>
      <c r="CL40" s="76"/>
      <c r="CM40" s="7">
        <v>158043881.79100001</v>
      </c>
      <c r="CN40" s="7">
        <v>1926368942.0699999</v>
      </c>
      <c r="CO40" s="87">
        <v>127213661.23426002</v>
      </c>
      <c r="CP40" s="87">
        <v>9980134.6070209574</v>
      </c>
      <c r="CQ40" s="87">
        <v>242909918.05745503</v>
      </c>
      <c r="CR40" s="87">
        <v>195926.64266778261</v>
      </c>
      <c r="CS40" s="7">
        <v>216</v>
      </c>
      <c r="CT40" s="7">
        <v>134734</v>
      </c>
      <c r="CU40" s="7">
        <v>387691</v>
      </c>
      <c r="CV40" s="31"/>
      <c r="CW40" s="31"/>
      <c r="CX40" s="31"/>
      <c r="CY40" s="31"/>
      <c r="CZ40" s="31"/>
      <c r="DA40" s="72"/>
      <c r="DB40" s="7">
        <v>1980690</v>
      </c>
      <c r="DC40" s="7">
        <v>2009160</v>
      </c>
      <c r="DD40" s="7">
        <v>2036694</v>
      </c>
      <c r="DE40" s="7">
        <v>2064151</v>
      </c>
      <c r="DF40" s="7">
        <v>2091513</v>
      </c>
      <c r="DG40" s="7">
        <v>1999465.8</v>
      </c>
      <c r="DH40" s="7">
        <v>1642934.2000000002</v>
      </c>
      <c r="DI40" s="7">
        <v>174317.6</v>
      </c>
      <c r="DJ40" s="7">
        <v>257934.6</v>
      </c>
      <c r="DK40" s="7">
        <v>312963.59999999998</v>
      </c>
      <c r="DL40" s="7">
        <v>1254250</v>
      </c>
      <c r="DM40" s="7">
        <v>1255877.2000000002</v>
      </c>
      <c r="DN40" s="7">
        <v>190826.7</v>
      </c>
      <c r="DO40" s="7">
        <v>1454640.6462699999</v>
      </c>
      <c r="DP40" s="7">
        <v>16177.69</v>
      </c>
      <c r="DQ40" s="7">
        <v>2975</v>
      </c>
      <c r="DR40" s="7">
        <v>458</v>
      </c>
      <c r="DS40" s="7">
        <v>2400</v>
      </c>
      <c r="DT40" s="7">
        <v>575</v>
      </c>
      <c r="DU40" s="7">
        <v>3046</v>
      </c>
      <c r="DV40" s="7">
        <v>245265</v>
      </c>
      <c r="DW40" s="7">
        <v>3367</v>
      </c>
      <c r="DX40" s="7">
        <v>3920</v>
      </c>
      <c r="DY40" s="7"/>
      <c r="EC40" s="72"/>
      <c r="EH40" s="7"/>
    </row>
    <row r="41" spans="1:138" x14ac:dyDescent="0.25">
      <c r="B41" s="5">
        <v>32</v>
      </c>
      <c r="C41" s="6" t="s">
        <v>55</v>
      </c>
      <c r="D41"/>
      <c r="E41" s="7">
        <v>445660.2</v>
      </c>
      <c r="F41" s="7">
        <v>312547.21000000002</v>
      </c>
      <c r="G41" s="7">
        <v>85660.6679</v>
      </c>
      <c r="H41" s="7">
        <v>143631.79</v>
      </c>
      <c r="I41" s="7">
        <v>1012</v>
      </c>
      <c r="J41" s="7">
        <v>293</v>
      </c>
      <c r="K41" s="7">
        <v>3589321.0490000001</v>
      </c>
      <c r="L41" s="7">
        <v>166147</v>
      </c>
      <c r="M41" s="7">
        <v>136895703.45199999</v>
      </c>
      <c r="N41" s="7">
        <v>143271</v>
      </c>
      <c r="O41" s="7">
        <v>103004381.77599999</v>
      </c>
      <c r="P41" s="7">
        <v>373183</v>
      </c>
      <c r="Q41" s="7">
        <v>437699463.02609998</v>
      </c>
      <c r="R41" s="81">
        <v>396639</v>
      </c>
      <c r="S41" s="7">
        <v>5239.91</v>
      </c>
      <c r="T41" s="7">
        <v>746666.2</v>
      </c>
      <c r="U41" s="7">
        <v>73586.36</v>
      </c>
      <c r="V41" s="7">
        <v>55892</v>
      </c>
      <c r="W41" s="7">
        <v>615892</v>
      </c>
      <c r="X41" s="7">
        <v>77998.66</v>
      </c>
      <c r="Y41" s="7">
        <v>7.51858</v>
      </c>
      <c r="Z41" s="159">
        <v>0.49419195999999999</v>
      </c>
      <c r="AA41" s="7">
        <v>30914</v>
      </c>
      <c r="AB41" s="7">
        <v>38.276499999999999</v>
      </c>
      <c r="AC41" s="41">
        <v>7.6418299999999997</v>
      </c>
      <c r="AD41" s="41">
        <v>53.393700787401599</v>
      </c>
      <c r="AE41" s="41">
        <v>55.273143911879934</v>
      </c>
      <c r="AF41" s="41">
        <v>1.2006321202300001</v>
      </c>
      <c r="AG41" s="128">
        <v>52.185217000000016</v>
      </c>
      <c r="AH41" s="128">
        <v>26.467907999999998</v>
      </c>
      <c r="AI41" s="9">
        <v>0</v>
      </c>
      <c r="AJ41" s="41">
        <v>85.1</v>
      </c>
      <c r="AK41" s="10">
        <v>21303</v>
      </c>
      <c r="AL41" s="10">
        <v>2090</v>
      </c>
      <c r="AM41" s="91">
        <v>6187</v>
      </c>
      <c r="AN41" s="91">
        <v>4538</v>
      </c>
      <c r="AO41" s="7">
        <v>633006</v>
      </c>
      <c r="AP41" s="7">
        <v>982661</v>
      </c>
      <c r="AQ41" s="7">
        <v>141</v>
      </c>
      <c r="AR41" s="42">
        <v>1.0000000000000009E-2</v>
      </c>
      <c r="AS41" s="7">
        <v>499</v>
      </c>
      <c r="AT41" s="7">
        <v>43</v>
      </c>
      <c r="AU41" s="7">
        <v>2553</v>
      </c>
      <c r="AV41" s="7">
        <v>593</v>
      </c>
      <c r="AW41" s="7">
        <v>318</v>
      </c>
      <c r="AX41" s="7">
        <v>708</v>
      </c>
      <c r="AY41" s="28"/>
      <c r="AZ41" s="28"/>
      <c r="BA41" s="7">
        <v>160558.20000000001</v>
      </c>
      <c r="BB41" s="7">
        <v>185469.2</v>
      </c>
      <c r="BC41" s="7">
        <v>766.13559999999995</v>
      </c>
      <c r="BD41" s="7">
        <v>185469.2</v>
      </c>
      <c r="BE41" s="7">
        <v>1535</v>
      </c>
      <c r="BF41" s="7">
        <v>31342</v>
      </c>
      <c r="BG41" s="7">
        <v>2584</v>
      </c>
      <c r="BH41" s="7">
        <v>12983</v>
      </c>
      <c r="BI41" s="7">
        <v>2348</v>
      </c>
      <c r="BJ41" s="7">
        <v>39048</v>
      </c>
      <c r="BK41" s="7">
        <v>1860</v>
      </c>
      <c r="BL41" s="7">
        <v>3621</v>
      </c>
      <c r="BM41" s="118">
        <v>1003</v>
      </c>
      <c r="BN41" s="118">
        <v>14033</v>
      </c>
      <c r="BO41" s="118">
        <v>710</v>
      </c>
      <c r="BP41" s="118">
        <v>24845</v>
      </c>
      <c r="BQ41" s="118">
        <v>679</v>
      </c>
      <c r="BR41" s="118">
        <v>6505</v>
      </c>
      <c r="BS41" s="118">
        <v>250545</v>
      </c>
      <c r="BT41" s="118">
        <v>1083962</v>
      </c>
      <c r="BU41" s="118">
        <v>291174</v>
      </c>
      <c r="BV41" s="118">
        <v>1083962</v>
      </c>
      <c r="BW41" s="118">
        <v>251382</v>
      </c>
      <c r="BX41" s="118">
        <v>567080.80000000005</v>
      </c>
      <c r="BY41" s="162">
        <v>14022</v>
      </c>
      <c r="BZ41" s="162">
        <v>279718</v>
      </c>
      <c r="CA41" s="118">
        <v>14243</v>
      </c>
      <c r="CB41" s="118">
        <v>504</v>
      </c>
      <c r="CC41" s="118">
        <v>504</v>
      </c>
      <c r="CD41" s="118">
        <v>184</v>
      </c>
      <c r="CE41" s="118">
        <v>42878</v>
      </c>
      <c r="CF41" s="118">
        <v>22528</v>
      </c>
      <c r="CG41" s="7">
        <v>245</v>
      </c>
      <c r="CH41" s="7">
        <v>1049</v>
      </c>
      <c r="CI41" s="76"/>
      <c r="CJ41" s="163">
        <v>49</v>
      </c>
      <c r="CK41" s="163">
        <v>37</v>
      </c>
      <c r="CL41" s="76"/>
      <c r="CM41" s="7">
        <v>176742043.1663</v>
      </c>
      <c r="CN41" s="7">
        <v>1528333261</v>
      </c>
      <c r="CO41" s="87">
        <v>84543476.047467619</v>
      </c>
      <c r="CP41" s="87">
        <v>16040805.51533436</v>
      </c>
      <c r="CQ41" s="87">
        <v>135599396.21541131</v>
      </c>
      <c r="CR41" s="87">
        <v>128224.01588462522</v>
      </c>
      <c r="CS41" s="7">
        <v>609</v>
      </c>
      <c r="CT41" s="7">
        <v>46321</v>
      </c>
      <c r="CU41" s="7">
        <v>348236</v>
      </c>
      <c r="CV41" s="31"/>
      <c r="CW41" s="31"/>
      <c r="CX41" s="31"/>
      <c r="CY41" s="31"/>
      <c r="CZ41" s="31"/>
      <c r="DA41" s="72"/>
      <c r="DB41" s="7">
        <v>1509019</v>
      </c>
      <c r="DC41" s="7">
        <v>1522741</v>
      </c>
      <c r="DD41" s="7">
        <v>1536674</v>
      </c>
      <c r="DE41" s="7">
        <v>1550179</v>
      </c>
      <c r="DF41" s="7">
        <v>1563324</v>
      </c>
      <c r="DG41" s="7">
        <v>1524444</v>
      </c>
      <c r="DH41" s="7">
        <v>1216332.5999999999</v>
      </c>
      <c r="DI41" s="7">
        <v>159534.70000000001</v>
      </c>
      <c r="DJ41" s="7">
        <v>233758.7</v>
      </c>
      <c r="DK41" s="7">
        <v>236441.8</v>
      </c>
      <c r="DL41" s="7">
        <v>894708.8</v>
      </c>
      <c r="DM41" s="7">
        <v>902623</v>
      </c>
      <c r="DN41" s="7">
        <v>155852</v>
      </c>
      <c r="DO41" s="7">
        <v>1062130.440342</v>
      </c>
      <c r="DP41" s="7">
        <v>15381.48</v>
      </c>
      <c r="DQ41" s="7">
        <v>4265</v>
      </c>
      <c r="DR41" s="7">
        <v>683</v>
      </c>
      <c r="DS41" s="7">
        <v>4065</v>
      </c>
      <c r="DT41" s="7">
        <v>200</v>
      </c>
      <c r="DU41" s="7">
        <v>4938</v>
      </c>
      <c r="DV41" s="7">
        <v>197379</v>
      </c>
      <c r="DW41" s="7">
        <v>4833</v>
      </c>
      <c r="DX41" s="7">
        <v>5487</v>
      </c>
      <c r="DY41" s="7"/>
      <c r="EC41" s="72"/>
      <c r="EH41" s="7"/>
    </row>
    <row r="42" spans="1:138" s="22" customFormat="1" x14ac:dyDescent="0.25">
      <c r="A42"/>
      <c r="B42" s="29"/>
      <c r="C42" s="30" t="s">
        <v>150</v>
      </c>
      <c r="E42" s="7">
        <f>SUM(E10:E41)</f>
        <v>34700876.771000005</v>
      </c>
      <c r="F42" s="7">
        <f t="shared" ref="F42:BQ42" si="0">SUM(F10:F41)</f>
        <v>26930730.550000001</v>
      </c>
      <c r="G42" s="7">
        <f t="shared" si="0"/>
        <v>6562227.4439999992</v>
      </c>
      <c r="H42" s="7">
        <f t="shared" si="0"/>
        <v>11123131.489999998</v>
      </c>
      <c r="I42" s="7">
        <f t="shared" si="0"/>
        <v>83812</v>
      </c>
      <c r="J42" s="7">
        <f t="shared" si="0"/>
        <v>18963</v>
      </c>
      <c r="K42" s="7">
        <f t="shared" si="0"/>
        <v>206855596.21699998</v>
      </c>
      <c r="L42" s="7">
        <f t="shared" si="0"/>
        <v>11615452</v>
      </c>
      <c r="M42" s="7">
        <f t="shared" si="0"/>
        <v>21799662280.462006</v>
      </c>
      <c r="N42" s="7">
        <f t="shared" si="0"/>
        <v>17127632</v>
      </c>
      <c r="O42" s="7">
        <f t="shared" si="0"/>
        <v>10327035493.062998</v>
      </c>
      <c r="P42" s="7">
        <f t="shared" si="0"/>
        <v>29306171</v>
      </c>
      <c r="Q42" s="7">
        <f t="shared" si="0"/>
        <v>33729676069.515594</v>
      </c>
      <c r="R42" s="7">
        <f t="shared" si="0"/>
        <v>30322303</v>
      </c>
      <c r="S42" s="7">
        <f t="shared" si="0"/>
        <v>153950.99400000001</v>
      </c>
      <c r="T42" s="7">
        <f t="shared" si="0"/>
        <v>54301133.700000003</v>
      </c>
      <c r="U42" s="7">
        <f t="shared" si="0"/>
        <v>4662700.6500000004</v>
      </c>
      <c r="V42" s="7">
        <f t="shared" si="0"/>
        <v>7300367</v>
      </c>
      <c r="W42" s="7">
        <f t="shared" si="0"/>
        <v>49992645</v>
      </c>
      <c r="X42" s="7">
        <f t="shared" si="0"/>
        <v>5701879.3899999997</v>
      </c>
      <c r="Y42" s="7">
        <v>8.4395900000000008</v>
      </c>
      <c r="Z42" s="176" t="s">
        <v>411</v>
      </c>
      <c r="AA42" s="7">
        <f t="shared" si="0"/>
        <v>2463106</v>
      </c>
      <c r="AB42" s="7">
        <v>41.280731000000003</v>
      </c>
      <c r="AC42" s="41">
        <v>7.4955600000000002</v>
      </c>
      <c r="AD42" s="176" t="s">
        <v>411</v>
      </c>
      <c r="AE42" s="176" t="s">
        <v>411</v>
      </c>
      <c r="AF42" s="176" t="s">
        <v>411</v>
      </c>
      <c r="AG42" s="7">
        <f t="shared" si="0"/>
        <v>11507.087378999999</v>
      </c>
      <c r="AH42" s="7">
        <f t="shared" si="0"/>
        <v>6090.5186609999982</v>
      </c>
      <c r="AI42" s="176" t="s">
        <v>411</v>
      </c>
      <c r="AJ42" s="41">
        <v>90.4</v>
      </c>
      <c r="AK42" s="7">
        <f t="shared" si="0"/>
        <v>1166212</v>
      </c>
      <c r="AL42" s="7">
        <f t="shared" si="0"/>
        <v>186604</v>
      </c>
      <c r="AM42" s="7">
        <f t="shared" si="0"/>
        <v>515059</v>
      </c>
      <c r="AN42" s="7">
        <f t="shared" si="0"/>
        <v>313123</v>
      </c>
      <c r="AO42" s="7">
        <f t="shared" si="0"/>
        <v>46653744</v>
      </c>
      <c r="AP42" s="7">
        <f t="shared" si="0"/>
        <v>78090856</v>
      </c>
      <c r="AQ42" s="7">
        <f t="shared" si="0"/>
        <v>21611</v>
      </c>
      <c r="AR42" s="176" t="s">
        <v>411</v>
      </c>
      <c r="AS42" s="7">
        <f t="shared" si="0"/>
        <v>23220</v>
      </c>
      <c r="AT42" s="7">
        <f t="shared" si="0"/>
        <v>3606</v>
      </c>
      <c r="AU42" s="7">
        <f t="shared" si="0"/>
        <v>81380</v>
      </c>
      <c r="AV42" s="7">
        <f t="shared" si="0"/>
        <v>29829</v>
      </c>
      <c r="AW42" s="7">
        <f t="shared" si="0"/>
        <v>7875</v>
      </c>
      <c r="AX42" s="7">
        <f t="shared" si="0"/>
        <v>55136</v>
      </c>
      <c r="AY42" s="28"/>
      <c r="AZ42" s="28"/>
      <c r="BA42" s="7">
        <f t="shared" si="0"/>
        <v>11803815.309999999</v>
      </c>
      <c r="BB42" s="7">
        <f t="shared" si="0"/>
        <v>14521940.159999998</v>
      </c>
      <c r="BC42" s="7">
        <f t="shared" si="0"/>
        <v>123960.91390000001</v>
      </c>
      <c r="BD42" s="7">
        <f t="shared" si="0"/>
        <v>14521940.159999998</v>
      </c>
      <c r="BE42" s="7">
        <f t="shared" si="0"/>
        <v>122029</v>
      </c>
      <c r="BF42" s="7">
        <f t="shared" si="0"/>
        <v>1376370</v>
      </c>
      <c r="BG42" s="7">
        <f t="shared" si="0"/>
        <v>137600</v>
      </c>
      <c r="BH42" s="7">
        <f t="shared" si="0"/>
        <v>789429</v>
      </c>
      <c r="BI42" s="7">
        <f t="shared" si="0"/>
        <v>132839</v>
      </c>
      <c r="BJ42" s="7">
        <f t="shared" si="0"/>
        <v>2148143</v>
      </c>
      <c r="BK42" s="7">
        <f t="shared" si="0"/>
        <v>60450</v>
      </c>
      <c r="BL42" s="7">
        <f t="shared" si="0"/>
        <v>262122</v>
      </c>
      <c r="BM42" s="7">
        <f t="shared" si="0"/>
        <v>28902</v>
      </c>
      <c r="BN42" s="7">
        <f t="shared" si="0"/>
        <v>746742</v>
      </c>
      <c r="BO42" s="7">
        <f t="shared" si="0"/>
        <v>18338</v>
      </c>
      <c r="BP42" s="7">
        <f t="shared" si="0"/>
        <v>870247</v>
      </c>
      <c r="BQ42" s="7">
        <f t="shared" si="0"/>
        <v>16660</v>
      </c>
      <c r="BR42" s="7">
        <f t="shared" ref="BR42:CU42" si="1">SUM(BR10:BR41)</f>
        <v>219743</v>
      </c>
      <c r="BS42" s="7">
        <f t="shared" si="1"/>
        <v>17872193</v>
      </c>
      <c r="BT42" s="7">
        <f t="shared" si="1"/>
        <v>57385396</v>
      </c>
      <c r="BU42" s="7">
        <f t="shared" si="1"/>
        <v>21847791</v>
      </c>
      <c r="BV42" s="7">
        <f t="shared" si="1"/>
        <v>57385396</v>
      </c>
      <c r="BW42" s="7">
        <f t="shared" si="1"/>
        <v>28518784</v>
      </c>
      <c r="BX42" s="7">
        <f t="shared" si="1"/>
        <v>61223202.230000012</v>
      </c>
      <c r="BY42" s="7">
        <f t="shared" si="1"/>
        <v>2801318</v>
      </c>
      <c r="BZ42" s="7">
        <f t="shared" si="1"/>
        <v>31697299</v>
      </c>
      <c r="CA42" s="7">
        <f t="shared" si="1"/>
        <v>848487</v>
      </c>
      <c r="CB42" s="7">
        <f t="shared" si="1"/>
        <v>126889</v>
      </c>
      <c r="CC42" s="7">
        <f t="shared" si="1"/>
        <v>126889</v>
      </c>
      <c r="CD42" s="7">
        <f t="shared" si="1"/>
        <v>48581</v>
      </c>
      <c r="CE42" s="7">
        <f t="shared" si="1"/>
        <v>2422606</v>
      </c>
      <c r="CF42" s="7">
        <f t="shared" si="1"/>
        <v>1421285</v>
      </c>
      <c r="CG42" s="7">
        <f t="shared" si="1"/>
        <v>20372</v>
      </c>
      <c r="CH42" s="7">
        <f t="shared" si="1"/>
        <v>62715</v>
      </c>
      <c r="CI42" s="76"/>
      <c r="CJ42" s="163">
        <f t="shared" si="1"/>
        <v>10720</v>
      </c>
      <c r="CK42" s="163">
        <f t="shared" si="1"/>
        <v>6822</v>
      </c>
      <c r="CL42" s="76"/>
      <c r="CM42" s="7">
        <f t="shared" si="1"/>
        <v>12827113935.721449</v>
      </c>
      <c r="CN42" s="7">
        <f t="shared" si="1"/>
        <v>139104934682.10001</v>
      </c>
      <c r="CO42" s="7">
        <f t="shared" si="1"/>
        <v>10832096071.924917</v>
      </c>
      <c r="CP42" s="7">
        <f t="shared" si="1"/>
        <v>1812140305.976234</v>
      </c>
      <c r="CQ42" s="7">
        <f t="shared" si="1"/>
        <v>14773102355.387514</v>
      </c>
      <c r="CR42" s="7">
        <f t="shared" si="1"/>
        <v>12520855.093693011</v>
      </c>
      <c r="CS42" s="7">
        <f t="shared" si="1"/>
        <v>14138</v>
      </c>
      <c r="CT42" s="7">
        <f t="shared" si="1"/>
        <v>5551069</v>
      </c>
      <c r="CU42" s="7">
        <f t="shared" si="1"/>
        <v>23444760</v>
      </c>
      <c r="CV42" s="31"/>
      <c r="CW42" s="31"/>
      <c r="CX42" s="31"/>
      <c r="CY42" s="31"/>
      <c r="CZ42" s="31"/>
      <c r="DA42" s="142"/>
      <c r="DB42" s="7">
        <f>SUM(DB10:DB41)</f>
        <v>114255557</v>
      </c>
      <c r="DC42" s="7">
        <f t="shared" ref="DC42:DX42" si="2">SUM(DC10:DC41)</f>
        <v>115682867</v>
      </c>
      <c r="DD42" s="7">
        <f t="shared" si="2"/>
        <v>117053751</v>
      </c>
      <c r="DE42" s="7">
        <f t="shared" si="2"/>
        <v>118395053</v>
      </c>
      <c r="DF42" s="7">
        <f t="shared" si="2"/>
        <v>119713203</v>
      </c>
      <c r="DG42" s="7">
        <f t="shared" si="2"/>
        <v>114577550.13</v>
      </c>
      <c r="DH42" s="7">
        <f t="shared" si="2"/>
        <v>92693700.360000014</v>
      </c>
      <c r="DI42" s="7">
        <f t="shared" si="2"/>
        <v>10785103.419999998</v>
      </c>
      <c r="DJ42" s="7">
        <f t="shared" si="2"/>
        <v>16444130.809999997</v>
      </c>
      <c r="DK42" s="7">
        <f t="shared" si="2"/>
        <v>18102795.300000001</v>
      </c>
      <c r="DL42" s="7">
        <f t="shared" si="2"/>
        <v>69245520.600000009</v>
      </c>
      <c r="DM42" s="7">
        <f t="shared" si="2"/>
        <v>69889612.799999997</v>
      </c>
      <c r="DN42" s="7">
        <f t="shared" si="2"/>
        <v>11268254.66</v>
      </c>
      <c r="DO42" s="7">
        <f t="shared" si="2"/>
        <v>81549166.130267009</v>
      </c>
      <c r="DP42" s="7">
        <f t="shared" si="2"/>
        <v>1069472.9249999998</v>
      </c>
      <c r="DQ42" s="7">
        <f t="shared" si="2"/>
        <v>177829</v>
      </c>
      <c r="DR42" s="7">
        <f t="shared" si="2"/>
        <v>33849</v>
      </c>
      <c r="DS42" s="7">
        <f t="shared" si="2"/>
        <v>149645</v>
      </c>
      <c r="DT42" s="7">
        <f t="shared" si="2"/>
        <v>28184</v>
      </c>
      <c r="DU42" s="7">
        <f t="shared" si="2"/>
        <v>202099</v>
      </c>
      <c r="DV42" s="7">
        <f t="shared" si="2"/>
        <v>14024291</v>
      </c>
      <c r="DW42" s="7">
        <f t="shared" si="2"/>
        <v>202393</v>
      </c>
      <c r="DX42" s="7">
        <f t="shared" si="2"/>
        <v>261631</v>
      </c>
      <c r="EC42" s="142"/>
      <c r="EH42" s="7">
        <f t="shared" ref="EH42" si="3">SUM(EH10:EH41)</f>
        <v>0</v>
      </c>
    </row>
    <row r="43" spans="1:138" x14ac:dyDescent="0.25">
      <c r="B43" s="29"/>
      <c r="C43" s="30"/>
      <c r="AI43" s="8"/>
      <c r="BF43">
        <v>0</v>
      </c>
      <c r="BH43">
        <v>0</v>
      </c>
      <c r="CZ43" s="72"/>
      <c r="DA43" s="72"/>
      <c r="EC43" s="72"/>
    </row>
    <row r="44" spans="1:138" x14ac:dyDescent="0.25">
      <c r="B44" s="29"/>
      <c r="C44" s="30"/>
      <c r="CA44" s="118"/>
      <c r="CZ44" s="72"/>
      <c r="DA44"/>
    </row>
    <row r="45" spans="1:138" x14ac:dyDescent="0.25">
      <c r="B45" s="29"/>
      <c r="C45" s="30"/>
      <c r="D45" s="1"/>
      <c r="CA45" s="118"/>
      <c r="CZ45"/>
      <c r="DA45"/>
    </row>
    <row r="46" spans="1:138" x14ac:dyDescent="0.25">
      <c r="B46" s="29"/>
      <c r="C46" s="30"/>
      <c r="D46" s="1"/>
      <c r="CA46" s="118"/>
      <c r="CZ46"/>
      <c r="DA46"/>
    </row>
    <row r="47" spans="1:138" x14ac:dyDescent="0.25">
      <c r="B47" s="29"/>
      <c r="C47" s="30"/>
      <c r="D47" s="23"/>
      <c r="CA47" s="118"/>
      <c r="CZ47"/>
      <c r="DA47"/>
    </row>
    <row r="48" spans="1:138" x14ac:dyDescent="0.25">
      <c r="B48" s="29"/>
      <c r="C48" s="30"/>
      <c r="CA48" s="118"/>
      <c r="CZ48"/>
      <c r="DA48"/>
    </row>
    <row r="49" spans="2:105" x14ac:dyDescent="0.25">
      <c r="B49" s="29"/>
      <c r="C49" s="30"/>
      <c r="CA49" s="118"/>
      <c r="CZ49"/>
      <c r="DA49"/>
    </row>
    <row r="50" spans="2:105" x14ac:dyDescent="0.25">
      <c r="B50" s="29"/>
      <c r="C50" s="30"/>
      <c r="CA50" s="118"/>
      <c r="CZ50"/>
      <c r="DA50"/>
    </row>
    <row r="51" spans="2:105" x14ac:dyDescent="0.25">
      <c r="B51" s="29"/>
      <c r="C51" s="30"/>
      <c r="CA51" s="118"/>
      <c r="CZ51"/>
      <c r="DA51"/>
    </row>
    <row r="52" spans="2:105" x14ac:dyDescent="0.25">
      <c r="B52" s="29"/>
      <c r="C52" s="30"/>
      <c r="CA52" s="118"/>
      <c r="CZ52"/>
      <c r="DA52"/>
    </row>
    <row r="53" spans="2:105" x14ac:dyDescent="0.25">
      <c r="B53" s="29"/>
      <c r="C53" s="30"/>
      <c r="CA53" s="118"/>
      <c r="CZ53"/>
      <c r="DA53"/>
    </row>
    <row r="54" spans="2:105" x14ac:dyDescent="0.25">
      <c r="B54" s="29"/>
      <c r="C54" s="30"/>
      <c r="CA54" s="118"/>
      <c r="CZ54"/>
      <c r="DA54"/>
    </row>
    <row r="55" spans="2:105" x14ac:dyDescent="0.25">
      <c r="B55" s="29"/>
      <c r="C55" s="30"/>
      <c r="CA55" s="118"/>
      <c r="CZ55"/>
      <c r="DA55"/>
    </row>
    <row r="56" spans="2:105" x14ac:dyDescent="0.25">
      <c r="B56" s="29"/>
      <c r="C56" s="30"/>
      <c r="CA56" s="118"/>
      <c r="CZ56"/>
      <c r="DA56"/>
    </row>
    <row r="57" spans="2:105" x14ac:dyDescent="0.25">
      <c r="B57" s="29"/>
      <c r="C57" s="30"/>
      <c r="CA57" s="118"/>
      <c r="CZ57"/>
      <c r="DA57"/>
    </row>
    <row r="58" spans="2:105" x14ac:dyDescent="0.25">
      <c r="B58" s="29"/>
      <c r="C58" s="30"/>
      <c r="CA58" s="118"/>
      <c r="CZ58"/>
      <c r="DA58"/>
    </row>
    <row r="59" spans="2:105" x14ac:dyDescent="0.25">
      <c r="B59" s="29"/>
      <c r="C59" s="30"/>
      <c r="CA59" s="118"/>
      <c r="CZ59"/>
      <c r="DA59"/>
    </row>
    <row r="60" spans="2:105" x14ac:dyDescent="0.25">
      <c r="B60" s="29"/>
      <c r="C60" s="30"/>
      <c r="CA60" s="118"/>
      <c r="CZ60"/>
      <c r="DA60"/>
    </row>
    <row r="61" spans="2:105" x14ac:dyDescent="0.25">
      <c r="B61" s="29"/>
      <c r="C61" s="30"/>
      <c r="CA61" s="118"/>
      <c r="CZ61"/>
      <c r="DA61"/>
    </row>
    <row r="62" spans="2:105" x14ac:dyDescent="0.25">
      <c r="B62" s="29"/>
      <c r="C62" s="30"/>
      <c r="CA62" s="118"/>
      <c r="CZ62"/>
      <c r="DA62"/>
    </row>
    <row r="63" spans="2:105" x14ac:dyDescent="0.25">
      <c r="B63" s="29"/>
      <c r="C63" s="30"/>
      <c r="CA63" s="118"/>
      <c r="CZ63"/>
      <c r="DA63"/>
    </row>
    <row r="64" spans="2:105" x14ac:dyDescent="0.25">
      <c r="B64" s="29"/>
      <c r="C64" s="30"/>
      <c r="CA64" s="118"/>
      <c r="CZ64"/>
      <c r="DA64"/>
    </row>
    <row r="65" spans="2:105" x14ac:dyDescent="0.25">
      <c r="B65" s="29"/>
      <c r="C65" s="30"/>
      <c r="CA65" s="118"/>
      <c r="CZ65"/>
      <c r="DA65"/>
    </row>
    <row r="66" spans="2:105" x14ac:dyDescent="0.25">
      <c r="B66" s="29"/>
      <c r="C66" s="30"/>
      <c r="CA66" s="118"/>
      <c r="CZ66"/>
      <c r="DA66"/>
    </row>
    <row r="67" spans="2:105" x14ac:dyDescent="0.25">
      <c r="B67" s="29"/>
      <c r="C67" s="30"/>
      <c r="CA67" s="118"/>
      <c r="CZ67"/>
      <c r="DA67"/>
    </row>
    <row r="68" spans="2:105" x14ac:dyDescent="0.25">
      <c r="B68" s="29"/>
      <c r="C68" s="30"/>
      <c r="CA68" s="118"/>
      <c r="CZ68"/>
      <c r="DA68"/>
    </row>
    <row r="69" spans="2:105" x14ac:dyDescent="0.25">
      <c r="B69" s="29"/>
      <c r="C69" s="30"/>
      <c r="CA69" s="118"/>
      <c r="CZ69"/>
      <c r="DA69"/>
    </row>
    <row r="70" spans="2:105" x14ac:dyDescent="0.25">
      <c r="B70" s="29"/>
      <c r="C70" s="30"/>
      <c r="CA70" s="118"/>
      <c r="CZ70"/>
      <c r="DA70"/>
    </row>
    <row r="71" spans="2:105" x14ac:dyDescent="0.25">
      <c r="B71" s="29"/>
      <c r="C71" s="30"/>
      <c r="CA71" s="118"/>
      <c r="CZ71"/>
      <c r="DA71"/>
    </row>
    <row r="72" spans="2:105" x14ac:dyDescent="0.25">
      <c r="B72" s="29"/>
      <c r="C72" s="30"/>
      <c r="CA72" s="118"/>
      <c r="CZ72"/>
      <c r="DA72"/>
    </row>
    <row r="73" spans="2:105" x14ac:dyDescent="0.25">
      <c r="B73" s="29"/>
      <c r="C73" s="30"/>
      <c r="CA73" s="118"/>
      <c r="CZ73"/>
      <c r="DA73"/>
    </row>
    <row r="74" spans="2:105" x14ac:dyDescent="0.25">
      <c r="B74" s="29"/>
      <c r="C74" s="30"/>
      <c r="CA74" s="118"/>
      <c r="CZ74"/>
      <c r="DA74"/>
    </row>
    <row r="75" spans="2:105" x14ac:dyDescent="0.25">
      <c r="B75" s="29"/>
      <c r="C75" s="30"/>
      <c r="CA75" s="118"/>
      <c r="CZ75"/>
      <c r="DA75"/>
    </row>
    <row r="76" spans="2:105" x14ac:dyDescent="0.25">
      <c r="B76" s="29"/>
      <c r="C76" s="30"/>
      <c r="CZ76"/>
      <c r="DA76"/>
    </row>
    <row r="77" spans="2:105" x14ac:dyDescent="0.25">
      <c r="B77" s="29"/>
      <c r="C77" s="30"/>
      <c r="CZ77"/>
      <c r="DA77"/>
    </row>
    <row r="78" spans="2:105" x14ac:dyDescent="0.25">
      <c r="B78" s="29"/>
      <c r="C78" s="30"/>
      <c r="CZ78"/>
      <c r="DA78"/>
    </row>
    <row r="79" spans="2:105" x14ac:dyDescent="0.25">
      <c r="B79" s="29"/>
      <c r="C79" s="30"/>
      <c r="CZ79"/>
      <c r="DA79"/>
    </row>
    <row r="80" spans="2:105" x14ac:dyDescent="0.25">
      <c r="B80" s="29"/>
      <c r="C80" s="30"/>
      <c r="CZ80"/>
      <c r="DA80"/>
    </row>
    <row r="81" spans="2:105" x14ac:dyDescent="0.25">
      <c r="B81" s="29"/>
      <c r="C81" s="30"/>
      <c r="CZ81"/>
      <c r="DA81"/>
    </row>
    <row r="82" spans="2:105" x14ac:dyDescent="0.25">
      <c r="B82" s="29"/>
      <c r="C82" s="30"/>
      <c r="CZ82"/>
      <c r="DA82"/>
    </row>
    <row r="83" spans="2:105" x14ac:dyDescent="0.25">
      <c r="B83" s="29"/>
      <c r="C83" s="30"/>
      <c r="CZ83"/>
      <c r="DA83"/>
    </row>
    <row r="84" spans="2:105" x14ac:dyDescent="0.25">
      <c r="B84" s="29"/>
      <c r="C84" s="30"/>
      <c r="CZ84"/>
      <c r="DA84"/>
    </row>
    <row r="85" spans="2:105" x14ac:dyDescent="0.25">
      <c r="B85" s="29"/>
      <c r="C85" s="30"/>
      <c r="CZ85"/>
      <c r="DA85"/>
    </row>
    <row r="86" spans="2:105" x14ac:dyDescent="0.25">
      <c r="B86" s="29"/>
      <c r="C86" s="30"/>
      <c r="CZ86"/>
      <c r="DA86"/>
    </row>
    <row r="87" spans="2:105" x14ac:dyDescent="0.25">
      <c r="B87" s="29"/>
      <c r="C87" s="30"/>
      <c r="CZ87"/>
      <c r="DA87"/>
    </row>
    <row r="88" spans="2:105" x14ac:dyDescent="0.25">
      <c r="B88" s="29"/>
      <c r="C88" s="30"/>
      <c r="CZ88"/>
      <c r="DA88"/>
    </row>
    <row r="89" spans="2:105" x14ac:dyDescent="0.25">
      <c r="B89" s="29"/>
      <c r="C89" s="30"/>
      <c r="CZ89"/>
      <c r="DA89"/>
    </row>
    <row r="90" spans="2:105" x14ac:dyDescent="0.25">
      <c r="B90" s="29"/>
      <c r="C90" s="30"/>
      <c r="CZ90"/>
      <c r="DA90"/>
    </row>
    <row r="91" spans="2:105" x14ac:dyDescent="0.25">
      <c r="CZ91"/>
    </row>
  </sheetData>
  <mergeCells count="182">
    <mergeCell ref="CT1:CU1"/>
    <mergeCell ref="DW7:DX7"/>
    <mergeCell ref="DB6:DX6"/>
    <mergeCell ref="BA1:BB1"/>
    <mergeCell ref="BA2:BB2"/>
    <mergeCell ref="BC2:BD2"/>
    <mergeCell ref="CM2:CN2"/>
    <mergeCell ref="DQ7:DT7"/>
    <mergeCell ref="DB7:DF7"/>
    <mergeCell ref="CM7:CN7"/>
    <mergeCell ref="CO1:CP1"/>
    <mergeCell ref="DG7:DP7"/>
    <mergeCell ref="BS5:BT5"/>
    <mergeCell ref="BS7:BT7"/>
    <mergeCell ref="BS1:BT1"/>
    <mergeCell ref="BS2:BT2"/>
    <mergeCell ref="BC1:BD1"/>
    <mergeCell ref="BC5:BD5"/>
    <mergeCell ref="CO5:CP5"/>
    <mergeCell ref="CO7:CP7"/>
    <mergeCell ref="CT5:CU5"/>
    <mergeCell ref="CT7:CU7"/>
    <mergeCell ref="CQ1:CR1"/>
    <mergeCell ref="CA1:CB1"/>
    <mergeCell ref="K8:L8"/>
    <mergeCell ref="M8:N8"/>
    <mergeCell ref="M5:N5"/>
    <mergeCell ref="AO5:AP5"/>
    <mergeCell ref="AO1:AP1"/>
    <mergeCell ref="AO2:AP2"/>
    <mergeCell ref="K4:S4"/>
    <mergeCell ref="T4:X4"/>
    <mergeCell ref="Y4:AC4"/>
    <mergeCell ref="AD4:AT4"/>
    <mergeCell ref="M7:N7"/>
    <mergeCell ref="Q7:R7"/>
    <mergeCell ref="O7:P7"/>
    <mergeCell ref="Q5:R5"/>
    <mergeCell ref="O5:P5"/>
    <mergeCell ref="K7:L7"/>
    <mergeCell ref="AK1:AL1"/>
    <mergeCell ref="M1:N1"/>
    <mergeCell ref="M2:N2"/>
    <mergeCell ref="O1:P1"/>
    <mergeCell ref="O2:P2"/>
    <mergeCell ref="V2:W2"/>
    <mergeCell ref="AE7:AF7"/>
    <mergeCell ref="AE8:AF8"/>
    <mergeCell ref="B1:B8"/>
    <mergeCell ref="C1:C8"/>
    <mergeCell ref="E3:J3"/>
    <mergeCell ref="K3:AZ3"/>
    <mergeCell ref="E4:J4"/>
    <mergeCell ref="AY4:AZ4"/>
    <mergeCell ref="K5:L5"/>
    <mergeCell ref="AO7:AP7"/>
    <mergeCell ref="AO8:AP8"/>
    <mergeCell ref="O8:P8"/>
    <mergeCell ref="Q8:R8"/>
    <mergeCell ref="V8:W8"/>
    <mergeCell ref="V1:W1"/>
    <mergeCell ref="V5:W5"/>
    <mergeCell ref="V7:W7"/>
    <mergeCell ref="K1:L1"/>
    <mergeCell ref="K2:L2"/>
    <mergeCell ref="Q1:R1"/>
    <mergeCell ref="Q2:R2"/>
    <mergeCell ref="AK5:AL5"/>
    <mergeCell ref="AK7:AL7"/>
    <mergeCell ref="AM1:AN1"/>
    <mergeCell ref="AM2:AN2"/>
    <mergeCell ref="AM5:AN5"/>
    <mergeCell ref="BU5:BV5"/>
    <mergeCell ref="BO7:BP7"/>
    <mergeCell ref="BY8:BZ8"/>
    <mergeCell ref="CA5:CB5"/>
    <mergeCell ref="CA7:CB7"/>
    <mergeCell ref="CA8:CB8"/>
    <mergeCell ref="CE7:CF7"/>
    <mergeCell ref="CO8:CP8"/>
    <mergeCell ref="CO2:CP2"/>
    <mergeCell ref="CT8:CU8"/>
    <mergeCell ref="CT2:CU2"/>
    <mergeCell ref="CQ5:CR5"/>
    <mergeCell ref="CQ7:CR7"/>
    <mergeCell ref="CQ8:CR8"/>
    <mergeCell ref="CM4:CR4"/>
    <mergeCell ref="CC5:CD5"/>
    <mergeCell ref="CC7:CD7"/>
    <mergeCell ref="CC8:CD8"/>
    <mergeCell ref="CG8:CH8"/>
    <mergeCell ref="CQ2:CR2"/>
    <mergeCell ref="CS4:CZ4"/>
    <mergeCell ref="CS3:CZ3"/>
    <mergeCell ref="BA4:CF4"/>
    <mergeCell ref="CJ2:CK2"/>
    <mergeCell ref="CJ5:CK5"/>
    <mergeCell ref="CJ7:CK7"/>
    <mergeCell ref="BI7:BJ7"/>
    <mergeCell ref="BK7:BL7"/>
    <mergeCell ref="BK8:BL8"/>
    <mergeCell ref="BS8:BT8"/>
    <mergeCell ref="BU2:BV2"/>
    <mergeCell ref="BA3:CR3"/>
    <mergeCell ref="BW2:BX2"/>
    <mergeCell ref="AE5:AF5"/>
    <mergeCell ref="AE1:AF1"/>
    <mergeCell ref="AE2:AF2"/>
    <mergeCell ref="AU4:AX4"/>
    <mergeCell ref="BE1:BF1"/>
    <mergeCell ref="BG1:BH1"/>
    <mergeCell ref="BA5:BB5"/>
    <mergeCell ref="CC1:CD1"/>
    <mergeCell ref="CC2:CD2"/>
    <mergeCell ref="BM1:BN1"/>
    <mergeCell ref="BM2:BN2"/>
    <mergeCell ref="BO1:BP1"/>
    <mergeCell ref="BO2:BP2"/>
    <mergeCell ref="BQ1:BR1"/>
    <mergeCell ref="BQ2:BR2"/>
    <mergeCell ref="BY1:BZ1"/>
    <mergeCell ref="BY2:BZ2"/>
    <mergeCell ref="BU1:BV1"/>
    <mergeCell ref="BW1:BX1"/>
    <mergeCell ref="BQ5:BR5"/>
    <mergeCell ref="BK1:BL1"/>
    <mergeCell ref="BI1:BJ1"/>
    <mergeCell ref="BO5:BP5"/>
    <mergeCell ref="CA2:CB2"/>
    <mergeCell ref="AG1:AH1"/>
    <mergeCell ref="AG2:AH2"/>
    <mergeCell ref="AG5:AH5"/>
    <mergeCell ref="AG7:AH7"/>
    <mergeCell ref="AG8:AH8"/>
    <mergeCell ref="AK2:AL2"/>
    <mergeCell ref="AK8:AL8"/>
    <mergeCell ref="AM7:AN7"/>
    <mergeCell ref="AM8:AN8"/>
    <mergeCell ref="CE1:CF1"/>
    <mergeCell ref="CM1:CN1"/>
    <mergeCell ref="CJ1:CK1"/>
    <mergeCell ref="BO8:BP8"/>
    <mergeCell ref="BQ7:BR7"/>
    <mergeCell ref="BQ8:BR8"/>
    <mergeCell ref="CE8:CF8"/>
    <mergeCell ref="CG1:CH1"/>
    <mergeCell ref="CG2:CH2"/>
    <mergeCell ref="CG5:CH5"/>
    <mergeCell ref="CG7:CH7"/>
    <mergeCell ref="CJ8:CK8"/>
    <mergeCell ref="BW8:BX8"/>
    <mergeCell ref="CM5:CN5"/>
    <mergeCell ref="CM8:CN8"/>
    <mergeCell ref="BW7:BX7"/>
    <mergeCell ref="CG4:CL4"/>
    <mergeCell ref="BU8:BV8"/>
    <mergeCell ref="CE2:CF2"/>
    <mergeCell ref="CE5:CF5"/>
    <mergeCell ref="BU7:BV7"/>
    <mergeCell ref="BW5:BX5"/>
    <mergeCell ref="BY5:BZ5"/>
    <mergeCell ref="BY7:BZ7"/>
    <mergeCell ref="BK2:BL2"/>
    <mergeCell ref="BK5:BL5"/>
    <mergeCell ref="BI8:BJ8"/>
    <mergeCell ref="BM5:BN5"/>
    <mergeCell ref="BM7:BN7"/>
    <mergeCell ref="BM8:BN8"/>
    <mergeCell ref="BA7:BB7"/>
    <mergeCell ref="BC8:BD8"/>
    <mergeCell ref="BE7:BF7"/>
    <mergeCell ref="BE8:BF8"/>
    <mergeCell ref="BE2:BF2"/>
    <mergeCell ref="BG5:BH5"/>
    <mergeCell ref="BC7:BD7"/>
    <mergeCell ref="BA8:BB8"/>
    <mergeCell ref="BE5:BF5"/>
    <mergeCell ref="BG8:BH8"/>
    <mergeCell ref="BI5:BJ5"/>
    <mergeCell ref="BI2:BJ2"/>
    <mergeCell ref="BG2:BH2"/>
    <mergeCell ref="BG7:BH7"/>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N89"/>
  <sheetViews>
    <sheetView topLeftCell="B1" zoomScale="68" zoomScaleNormal="68" zoomScalePageLayoutView="68" workbookViewId="0">
      <pane xSplit="3" ySplit="9" topLeftCell="E10" activePane="bottomRight" state="frozen"/>
      <selection activeCell="B1" sqref="B1"/>
      <selection pane="topRight" activeCell="E1" sqref="E1"/>
      <selection pane="bottomLeft" activeCell="B9" sqref="B9"/>
      <selection pane="bottomRight" activeCell="B1" sqref="B1:B9"/>
    </sheetView>
  </sheetViews>
  <sheetFormatPr baseColWidth="10" defaultRowHeight="15.75" x14ac:dyDescent="0.25"/>
  <cols>
    <col min="1" max="1" width="0" hidden="1" customWidth="1"/>
    <col min="2" max="2" width="10.875" style="22"/>
    <col min="3" max="3" width="15.125" style="22" customWidth="1"/>
    <col min="4" max="4" width="13.375" style="22" customWidth="1"/>
    <col min="5" max="38" width="24.375" style="22" customWidth="1"/>
    <col min="39" max="39" width="24.375" style="94" customWidth="1"/>
    <col min="40" max="41" width="24.375" style="22" customWidth="1"/>
    <col min="42" max="47" width="24.375" customWidth="1"/>
    <col min="48" max="48" width="24.375" style="93" customWidth="1"/>
    <col min="49" max="51" width="24.375" customWidth="1"/>
    <col min="52" max="55" width="24.375" style="95" customWidth="1"/>
    <col min="56" max="56" width="24.375" customWidth="1"/>
    <col min="57" max="57" width="24.375" style="22" customWidth="1"/>
    <col min="58" max="58" width="24.375" customWidth="1"/>
    <col min="59" max="59" width="24.375" style="22" customWidth="1"/>
    <col min="60" max="64" width="24.375" customWidth="1"/>
    <col min="65" max="65" width="24.375" style="22" customWidth="1"/>
    <col min="66" max="66" width="24.375" customWidth="1"/>
    <col min="67" max="67" width="24.375" style="93" customWidth="1"/>
    <col min="68" max="71" width="24.375" customWidth="1"/>
    <col min="72" max="73" width="23.5" style="11" customWidth="1"/>
    <col min="74" max="74" width="13.125" customWidth="1"/>
    <col min="75" max="76" width="11" customWidth="1"/>
    <col min="79" max="79" width="13.5" customWidth="1"/>
    <col min="81" max="81" width="12.5" customWidth="1"/>
  </cols>
  <sheetData>
    <row r="1" spans="2:92" x14ac:dyDescent="0.25">
      <c r="B1" s="210" t="s">
        <v>19</v>
      </c>
      <c r="C1" s="210" t="s">
        <v>20</v>
      </c>
      <c r="D1" s="2" t="s">
        <v>2</v>
      </c>
      <c r="E1" s="3" t="str">
        <f>ABS!E1</f>
        <v>No</v>
      </c>
      <c r="F1" s="3" t="str">
        <f>ABS!F1</f>
        <v>No</v>
      </c>
      <c r="G1" s="3" t="str">
        <f>ABS!G1</f>
        <v>No</v>
      </c>
      <c r="H1" s="3" t="str">
        <f>ABS!H1</f>
        <v>No</v>
      </c>
      <c r="I1" s="3" t="str">
        <f>ABS!I1</f>
        <v>No</v>
      </c>
      <c r="J1" s="3" t="str">
        <f>ABS!J1</f>
        <v>No</v>
      </c>
      <c r="K1" s="3" t="str">
        <f>ABS!K1</f>
        <v>No</v>
      </c>
      <c r="L1" s="3" t="str">
        <f>ABS!M1</f>
        <v>Sí</v>
      </c>
      <c r="M1" s="3" t="str">
        <f>ABS!O1</f>
        <v>No</v>
      </c>
      <c r="N1" s="3" t="str">
        <f>ABS!Q1</f>
        <v>Sí</v>
      </c>
      <c r="O1" s="3" t="str">
        <f>ABS!S1</f>
        <v>Sí</v>
      </c>
      <c r="P1" s="3" t="str">
        <f>ABS!T1</f>
        <v>Sí</v>
      </c>
      <c r="Q1" s="3" t="str">
        <f>ABS!U1</f>
        <v>Sí</v>
      </c>
      <c r="R1" s="3" t="str">
        <f>ABS!V1</f>
        <v>No</v>
      </c>
      <c r="S1" s="3" t="str">
        <f>ABS!X1</f>
        <v>No</v>
      </c>
      <c r="T1" s="3" t="str">
        <f>ABS!Y1</f>
        <v>Sí</v>
      </c>
      <c r="U1" s="3" t="str">
        <f>ABS!Z1</f>
        <v>No</v>
      </c>
      <c r="V1" s="3" t="str">
        <f>ABS!AA1</f>
        <v>No</v>
      </c>
      <c r="W1" s="3" t="str">
        <f>ABS!AB1</f>
        <v>No</v>
      </c>
      <c r="X1" s="3" t="str">
        <f>ABS!AC1</f>
        <v>Sí</v>
      </c>
      <c r="Y1" s="3" t="str">
        <f>ABS!AD1</f>
        <v>Sí</v>
      </c>
      <c r="Z1" s="3" t="str">
        <f>ABS!AE1</f>
        <v>Sí</v>
      </c>
      <c r="AA1" s="3" t="str">
        <f>ABS!AG1</f>
        <v>Sí</v>
      </c>
      <c r="AB1" s="3" t="str">
        <f>ABS!AI1</f>
        <v>Sí</v>
      </c>
      <c r="AC1" s="3" t="str">
        <f>ABS!AJ1</f>
        <v>Sí</v>
      </c>
      <c r="AD1" s="3" t="str">
        <f>ABS!AK1</f>
        <v>No</v>
      </c>
      <c r="AE1" s="3" t="str">
        <f>ABS!AM1</f>
        <v>No</v>
      </c>
      <c r="AF1" s="3" t="str">
        <f>ABS!AO1</f>
        <v>No</v>
      </c>
      <c r="AG1" s="3" t="str">
        <f>ABS!AQ1</f>
        <v>No</v>
      </c>
      <c r="AH1" s="3" t="str">
        <f>ABS!AR1</f>
        <v>Sí</v>
      </c>
      <c r="AI1" s="3" t="str">
        <f>ABS!AS1</f>
        <v>Sí</v>
      </c>
      <c r="AJ1" s="3" t="str">
        <f>ABS!AT1</f>
        <v>Sí</v>
      </c>
      <c r="AK1" s="3" t="str">
        <f>ABS!AU1</f>
        <v>Sí</v>
      </c>
      <c r="AL1" s="3" t="str">
        <f>ABS!AV1</f>
        <v>Sí</v>
      </c>
      <c r="AM1" s="3" t="str">
        <f>ABS!AW1</f>
        <v>Sí</v>
      </c>
      <c r="AN1" s="3" t="str">
        <f>ABS!AX1</f>
        <v>Sí</v>
      </c>
      <c r="AO1" s="3" t="str">
        <f>ABS!AY1</f>
        <v>Pendiente</v>
      </c>
      <c r="AP1" s="3" t="str">
        <f>ABS!AZ1</f>
        <v>Pendiente</v>
      </c>
      <c r="AQ1" s="3" t="str">
        <f>ABS!BA1</f>
        <v>Sí</v>
      </c>
      <c r="AR1" s="3" t="str">
        <f>ABS!BC1</f>
        <v>Sí</v>
      </c>
      <c r="AS1" s="3" t="str">
        <f>ABS!BE1</f>
        <v>Sí</v>
      </c>
      <c r="AT1" s="3" t="str">
        <f>ABS!BG1</f>
        <v>Sí</v>
      </c>
      <c r="AU1" s="3" t="str">
        <f>ABS!BI1</f>
        <v>Sí</v>
      </c>
      <c r="AV1" s="3" t="str">
        <f>ABS!BK1</f>
        <v>Sí</v>
      </c>
      <c r="AW1" s="3" t="str">
        <f>ABS!BM1</f>
        <v>Sí</v>
      </c>
      <c r="AX1" s="3" t="str">
        <f>ABS!BO1</f>
        <v>Sí</v>
      </c>
      <c r="AY1" s="3" t="str">
        <f>ABS!BQ1</f>
        <v>Sí</v>
      </c>
      <c r="AZ1" s="3" t="str">
        <f>ABS!BS1</f>
        <v>Sí</v>
      </c>
      <c r="BA1" s="3" t="str">
        <f>ABS!BU1</f>
        <v>Sí</v>
      </c>
      <c r="BB1" s="3" t="str">
        <f>ABS!BW1</f>
        <v>Sí</v>
      </c>
      <c r="BC1" s="3" t="str">
        <f>ABS!BY1</f>
        <v>Sí</v>
      </c>
      <c r="BD1" s="3" t="str">
        <f>ABS!CA1</f>
        <v>Sí</v>
      </c>
      <c r="BE1" s="3" t="str">
        <f>ABS!CA1</f>
        <v>Sí</v>
      </c>
      <c r="BF1" s="3" t="str">
        <f>ABS!CC1</f>
        <v>Sí</v>
      </c>
      <c r="BG1" s="3" t="str">
        <f>ABS!CG1</f>
        <v>Sí</v>
      </c>
      <c r="BH1" s="3" t="str">
        <f>ABS!CI1</f>
        <v>Sí</v>
      </c>
      <c r="BI1" s="3" t="str">
        <f>ABS!CJ1</f>
        <v>Sí</v>
      </c>
      <c r="BJ1" s="3" t="str">
        <f>ABS!CL1</f>
        <v>Sí</v>
      </c>
      <c r="BK1" s="3" t="str">
        <f>ABS!CM1</f>
        <v>No</v>
      </c>
      <c r="BL1" s="3" t="str">
        <f>ABS!CO1</f>
        <v>No</v>
      </c>
      <c r="BM1" s="3" t="str">
        <f>ABS!CQ1</f>
        <v>No</v>
      </c>
      <c r="BN1" s="3" t="str">
        <f>ABS!CS1</f>
        <v>Sí</v>
      </c>
      <c r="BO1" s="3" t="str">
        <f>ABS!CT1</f>
        <v>Sí</v>
      </c>
      <c r="BP1" s="3" t="str">
        <f>ABS!CV1</f>
        <v>Pendiente</v>
      </c>
      <c r="BQ1" s="3" t="str">
        <f>ABS!CW1</f>
        <v>Sí</v>
      </c>
      <c r="BR1" s="3" t="str">
        <f>ABS!CX1</f>
        <v>Pendiente</v>
      </c>
      <c r="BS1" s="3" t="str">
        <f>ABS!CY1</f>
        <v>Pendiente</v>
      </c>
      <c r="BT1" s="3" t="str">
        <f>ABS!CZ1</f>
        <v>Pendiente</v>
      </c>
      <c r="BU1" s="13"/>
      <c r="BV1" s="13"/>
    </row>
    <row r="2" spans="2:92" x14ac:dyDescent="0.25">
      <c r="B2" s="211"/>
      <c r="C2" s="211"/>
      <c r="D2" s="2" t="s">
        <v>21</v>
      </c>
      <c r="E2" s="148">
        <v>1</v>
      </c>
      <c r="F2" s="148">
        <v>1</v>
      </c>
      <c r="G2" s="148">
        <v>1</v>
      </c>
      <c r="H2" s="148">
        <v>1</v>
      </c>
      <c r="I2" s="148">
        <v>1</v>
      </c>
      <c r="J2" s="148">
        <v>1</v>
      </c>
      <c r="K2" s="148">
        <v>0.1</v>
      </c>
      <c r="L2" s="148">
        <v>0.5</v>
      </c>
      <c r="M2" s="148">
        <v>0.5</v>
      </c>
      <c r="N2" s="148">
        <v>0.5</v>
      </c>
      <c r="O2" s="148">
        <v>1</v>
      </c>
      <c r="P2" s="148">
        <v>1</v>
      </c>
      <c r="Q2" s="148">
        <v>1</v>
      </c>
      <c r="R2" s="148">
        <v>0.5</v>
      </c>
      <c r="S2" s="148">
        <v>1</v>
      </c>
      <c r="T2" s="148">
        <v>0.5</v>
      </c>
      <c r="U2" s="148">
        <f>ABS!Z2</f>
        <v>1</v>
      </c>
      <c r="V2" s="148">
        <v>0.5</v>
      </c>
      <c r="W2" s="148">
        <v>0.5</v>
      </c>
      <c r="X2" s="148">
        <v>0.5</v>
      </c>
      <c r="Y2" s="148">
        <v>0.1</v>
      </c>
      <c r="Z2" s="148">
        <v>0.1</v>
      </c>
      <c r="AA2" s="148">
        <v>1</v>
      </c>
      <c r="AB2" s="148">
        <v>0.5</v>
      </c>
      <c r="AC2" s="148">
        <v>0.5</v>
      </c>
      <c r="AD2" s="148">
        <v>0.5</v>
      </c>
      <c r="AE2" s="148">
        <v>0.5</v>
      </c>
      <c r="AF2" s="148">
        <v>0.5</v>
      </c>
      <c r="AG2" s="148">
        <v>0.5</v>
      </c>
      <c r="AH2" s="148">
        <v>0.1</v>
      </c>
      <c r="AI2" s="148">
        <v>0.5</v>
      </c>
      <c r="AJ2" s="148">
        <v>0.5</v>
      </c>
      <c r="AK2" s="148">
        <v>1</v>
      </c>
      <c r="AL2" s="148">
        <v>1</v>
      </c>
      <c r="AM2" s="148">
        <v>0.5</v>
      </c>
      <c r="AN2" s="148">
        <v>0.5</v>
      </c>
      <c r="AO2" s="148">
        <f>1-1</f>
        <v>0</v>
      </c>
      <c r="AP2" s="148">
        <f>0.5-0.5</f>
        <v>0</v>
      </c>
      <c r="AQ2" s="148">
        <v>1</v>
      </c>
      <c r="AR2" s="148">
        <v>1</v>
      </c>
      <c r="AS2" s="165">
        <f>1/4</f>
        <v>0.25</v>
      </c>
      <c r="AT2" s="165">
        <f>1/4</f>
        <v>0.25</v>
      </c>
      <c r="AU2" s="165">
        <f>1/4</f>
        <v>0.25</v>
      </c>
      <c r="AV2" s="165">
        <f>1/4</f>
        <v>0.25</v>
      </c>
      <c r="AW2" s="148">
        <f>1/3</f>
        <v>0.33333333333333331</v>
      </c>
      <c r="AX2" s="148">
        <f>1/3</f>
        <v>0.33333333333333331</v>
      </c>
      <c r="AY2" s="148">
        <f>1/3</f>
        <v>0.33333333333333331</v>
      </c>
      <c r="AZ2" s="165">
        <f>1/4</f>
        <v>0.25</v>
      </c>
      <c r="BA2" s="165">
        <f>1/4</f>
        <v>0.25</v>
      </c>
      <c r="BB2" s="165">
        <f>1/4</f>
        <v>0.25</v>
      </c>
      <c r="BC2" s="165">
        <f>1/4</f>
        <v>0.25</v>
      </c>
      <c r="BD2" s="148">
        <v>1</v>
      </c>
      <c r="BE2" s="148">
        <v>1</v>
      </c>
      <c r="BF2" s="148">
        <v>1</v>
      </c>
      <c r="BG2" s="148">
        <v>1</v>
      </c>
      <c r="BH2" s="148">
        <f>1-1</f>
        <v>0</v>
      </c>
      <c r="BI2" s="148">
        <v>1</v>
      </c>
      <c r="BJ2" s="148">
        <f>1-1</f>
        <v>0</v>
      </c>
      <c r="BK2" s="148">
        <v>1</v>
      </c>
      <c r="BL2" s="148">
        <v>0.5</v>
      </c>
      <c r="BM2" s="148">
        <v>0.5</v>
      </c>
      <c r="BN2" s="148">
        <v>0.5</v>
      </c>
      <c r="BO2" s="148">
        <v>0.5</v>
      </c>
      <c r="BP2" s="148">
        <f>0.5-0.5</f>
        <v>0</v>
      </c>
      <c r="BQ2" s="148">
        <f>0.5-0.5</f>
        <v>0</v>
      </c>
      <c r="BR2" s="148">
        <f>1-1</f>
        <v>0</v>
      </c>
      <c r="BS2" s="148">
        <f>1-1</f>
        <v>0</v>
      </c>
      <c r="BT2" s="148">
        <f>1-1</f>
        <v>0</v>
      </c>
      <c r="BU2"/>
    </row>
    <row r="3" spans="2:92" s="25" customFormat="1" x14ac:dyDescent="0.25">
      <c r="B3" s="211"/>
      <c r="C3" s="211"/>
      <c r="D3" s="134" t="s">
        <v>85</v>
      </c>
      <c r="E3" s="213" t="s">
        <v>87</v>
      </c>
      <c r="F3" s="213"/>
      <c r="G3" s="213"/>
      <c r="H3" s="213"/>
      <c r="I3" s="213"/>
      <c r="J3" s="213"/>
      <c r="K3" s="234" t="s">
        <v>89</v>
      </c>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6"/>
      <c r="AQ3" s="237" t="s">
        <v>88</v>
      </c>
      <c r="AR3" s="237"/>
      <c r="AS3" s="237"/>
      <c r="AT3" s="237"/>
      <c r="AU3" s="237"/>
      <c r="AV3" s="237"/>
      <c r="AW3" s="237"/>
      <c r="AX3" s="237"/>
      <c r="AY3" s="237"/>
      <c r="AZ3" s="237"/>
      <c r="BA3" s="237"/>
      <c r="BB3" s="237"/>
      <c r="BC3" s="237"/>
      <c r="BD3" s="237"/>
      <c r="BE3" s="237"/>
      <c r="BF3" s="237"/>
      <c r="BG3" s="237"/>
      <c r="BH3" s="237"/>
      <c r="BI3" s="237"/>
      <c r="BJ3" s="237"/>
      <c r="BK3" s="237"/>
      <c r="BL3" s="237"/>
      <c r="BM3" s="237"/>
      <c r="BN3" s="205" t="s">
        <v>90</v>
      </c>
      <c r="BO3" s="206"/>
      <c r="BP3" s="206"/>
      <c r="BQ3" s="206"/>
      <c r="BR3" s="206"/>
      <c r="BS3" s="206"/>
      <c r="BT3" s="206"/>
      <c r="BU3" s="24"/>
      <c r="BV3" s="24"/>
    </row>
    <row r="4" spans="2:92" s="25" customFormat="1" ht="15.75" customHeight="1" x14ac:dyDescent="0.25">
      <c r="B4" s="211"/>
      <c r="C4" s="211"/>
      <c r="D4" s="134" t="s">
        <v>84</v>
      </c>
      <c r="E4" s="215" t="s">
        <v>86</v>
      </c>
      <c r="F4" s="215"/>
      <c r="G4" s="215"/>
      <c r="H4" s="215"/>
      <c r="I4" s="215"/>
      <c r="J4" s="215"/>
      <c r="K4" s="219" t="s">
        <v>238</v>
      </c>
      <c r="L4" s="219"/>
      <c r="M4" s="219"/>
      <c r="N4" s="219"/>
      <c r="O4" s="219"/>
      <c r="P4" s="221" t="s">
        <v>91</v>
      </c>
      <c r="Q4" s="222"/>
      <c r="R4" s="222"/>
      <c r="S4" s="222"/>
      <c r="T4" s="224" t="s">
        <v>92</v>
      </c>
      <c r="U4" s="225"/>
      <c r="V4" s="225"/>
      <c r="W4" s="225"/>
      <c r="X4" s="225"/>
      <c r="Y4" s="227" t="s">
        <v>225</v>
      </c>
      <c r="Z4" s="227"/>
      <c r="AA4" s="227"/>
      <c r="AB4" s="227"/>
      <c r="AC4" s="227"/>
      <c r="AD4" s="227"/>
      <c r="AE4" s="227"/>
      <c r="AF4" s="227"/>
      <c r="AG4" s="227"/>
      <c r="AH4" s="227"/>
      <c r="AI4" s="227"/>
      <c r="AJ4" s="227"/>
      <c r="AK4" s="198" t="s">
        <v>94</v>
      </c>
      <c r="AL4" s="198"/>
      <c r="AM4" s="198"/>
      <c r="AN4" s="198"/>
      <c r="AO4" s="216" t="s">
        <v>95</v>
      </c>
      <c r="AP4" s="217"/>
      <c r="AQ4" s="189" t="s">
        <v>96</v>
      </c>
      <c r="AR4" s="190"/>
      <c r="AS4" s="190"/>
      <c r="AT4" s="190"/>
      <c r="AU4" s="190"/>
      <c r="AV4" s="190"/>
      <c r="AW4" s="190"/>
      <c r="AX4" s="190"/>
      <c r="AY4" s="190"/>
      <c r="AZ4" s="190"/>
      <c r="BA4" s="190"/>
      <c r="BB4" s="190"/>
      <c r="BC4" s="190"/>
      <c r="BD4" s="190"/>
      <c r="BE4" s="190"/>
      <c r="BF4" s="191"/>
      <c r="BG4" s="238" t="s">
        <v>97</v>
      </c>
      <c r="BH4" s="239"/>
      <c r="BI4" s="239"/>
      <c r="BJ4" s="239"/>
      <c r="BK4" s="190" t="s">
        <v>262</v>
      </c>
      <c r="BL4" s="190"/>
      <c r="BM4" s="191"/>
      <c r="BN4" s="240" t="s">
        <v>98</v>
      </c>
      <c r="BO4" s="241"/>
      <c r="BP4" s="241"/>
      <c r="BQ4" s="241"/>
      <c r="BR4" s="241"/>
      <c r="BS4" s="241"/>
      <c r="BT4" s="241"/>
      <c r="BU4" s="11"/>
      <c r="BV4" s="242" t="s">
        <v>212</v>
      </c>
      <c r="BW4" s="243"/>
      <c r="BX4" s="243"/>
      <c r="BY4" s="243"/>
      <c r="BZ4" s="243"/>
      <c r="CA4" s="243"/>
      <c r="CB4" s="243"/>
      <c r="CC4" s="243"/>
      <c r="CD4" s="243"/>
      <c r="CE4" s="243"/>
    </row>
    <row r="5" spans="2:92" s="11" customFormat="1" ht="67.5" customHeight="1" x14ac:dyDescent="0.25">
      <c r="B5" s="211"/>
      <c r="C5" s="211"/>
      <c r="D5" s="167" t="s">
        <v>25</v>
      </c>
      <c r="E5" s="26" t="str">
        <f>ABS!E5</f>
        <v>Prevalencia de sobrepeso</v>
      </c>
      <c r="F5" s="26" t="str">
        <f>ABS!F5</f>
        <v>Prevalencia de obesidad</v>
      </c>
      <c r="G5" s="26" t="str">
        <f>ABS!G5</f>
        <v>Prevalencia de diabetes mellitus tipo 2</v>
      </c>
      <c r="H5" s="26" t="str">
        <f>ABS!H5</f>
        <v>Prevalencia de hipertensión arterial</v>
      </c>
      <c r="I5" s="26" t="str">
        <f>ABS!I5</f>
        <v>Mortalidad por diabetes mellitus tipo 2</v>
      </c>
      <c r="J5" s="26" t="str">
        <f>ABS!J5</f>
        <v>Mortalidad por enfermedades hipertensivas</v>
      </c>
      <c r="K5" s="26" t="str">
        <f>ABS!K5</f>
        <v>Compra de sazonadores y condimentos como proxy de sodio</v>
      </c>
      <c r="L5" s="26" t="str">
        <f>ABS!M5</f>
        <v xml:space="preserve">Compra de agua </v>
      </c>
      <c r="M5" s="26" t="str">
        <f>ABS!O5</f>
        <v>Compra de alimentos y bebidas regulados por la Estrategia Nacional</v>
      </c>
      <c r="N5" s="26" t="str">
        <f>ABS!Q5</f>
        <v>Compra de alimentos no regulados por la Estrategia Nacional</v>
      </c>
      <c r="O5" s="26" t="str">
        <f>ABS!S5</f>
        <v>Lactancia materna</v>
      </c>
      <c r="P5" s="26" t="str">
        <f>ABS!T5</f>
        <v>Población adulta activa</v>
      </c>
      <c r="Q5" s="26" t="str">
        <f>ABS!U5</f>
        <v>Niños que hacen deporte</v>
      </c>
      <c r="R5" s="26" t="str">
        <f>ABS!V5</f>
        <v>Ocupaciones sedentarias</v>
      </c>
      <c r="S5" s="26" t="str">
        <f>ABS!X5</f>
        <v>Sedentarismo en niños</v>
      </c>
      <c r="T5" s="26" t="str">
        <f>ABS!Y5</f>
        <v>Grado promedio de escolaridad</v>
      </c>
      <c r="U5" s="26" t="s">
        <v>378</v>
      </c>
      <c r="V5" s="26" t="str">
        <f>ABS!AA5</f>
        <v>Hogares monoparentales</v>
      </c>
      <c r="W5" s="26" t="str">
        <f>ABS!AB5</f>
        <v>Horas trabajadas</v>
      </c>
      <c r="X5" s="26" t="str">
        <f>ABS!AC5</f>
        <v>Horas de sueño</v>
      </c>
      <c r="Y5" s="26" t="s">
        <v>357</v>
      </c>
      <c r="Z5" s="26" t="s">
        <v>380</v>
      </c>
      <c r="AA5" s="26" t="s">
        <v>360</v>
      </c>
      <c r="AB5" s="26" t="str">
        <f>ABS!AI5</f>
        <v>Infraestructura ciclista</v>
      </c>
      <c r="AC5" s="26" t="str">
        <f>ABS!AJ5</f>
        <v>Calidad del agua potable</v>
      </c>
      <c r="AD5" s="26" t="str">
        <f>ABS!AK5</f>
        <v>Presencia de comercio ambulante</v>
      </c>
      <c r="AE5" s="26" t="str">
        <f>ABS!AM5</f>
        <v>Índice de locales de venta de alimentos de alta densidad calórica</v>
      </c>
      <c r="AF5" s="26" t="str">
        <f>ABS!AO5</f>
        <v>Percepción de inseguridad</v>
      </c>
      <c r="AG5" s="26" t="str">
        <f>ABS!AQ5</f>
        <v>Seguridad peatonal y no motorizada</v>
      </c>
      <c r="AH5" s="26" t="str">
        <f>ABS!AR5</f>
        <v>Presupuesto para movilidad no motorizada en zonas metropolitanas</v>
      </c>
      <c r="AI5" s="26" t="str">
        <f>ABS!AS5</f>
        <v>Clínicas públicas</v>
      </c>
      <c r="AJ5" s="26" t="str">
        <f>ABS!AT5</f>
        <v>Clínicas privadas</v>
      </c>
      <c r="AK5" s="26" t="str">
        <f>ABS!AU5</f>
        <v>Escuelas con instalaciones deportivas en uso</v>
      </c>
      <c r="AL5" s="26" t="str">
        <f>ABS!AV5</f>
        <v>Escuelas con bebederos funcionales</v>
      </c>
      <c r="AM5" s="26" t="str">
        <f>ABS!AW5</f>
        <v>Escuelas con Comité de Establecimientos de Consumo Escolar (CECE)</v>
      </c>
      <c r="AN5" s="26" t="str">
        <f>ABS!AX5</f>
        <v>Profesores de educación física</v>
      </c>
      <c r="AO5" s="26" t="str">
        <f>ABS!AY5</f>
        <v>Índice de gestión de las estrategias estatales*</v>
      </c>
      <c r="AP5" s="26" t="str">
        <f>ABS!AZ5</f>
        <v>Incentivos para detonar acciones voluntarias que mejoren los estilos de vida*</v>
      </c>
      <c r="AQ5" s="26" t="str">
        <f>ABS!BA5</f>
        <v>Diabéticos e hipertensos con acceso a sistemas públicos de salud</v>
      </c>
      <c r="AR5" s="26" t="str">
        <f>ABS!BC5</f>
        <v>Diabéticos e hipertensos con cobertura privada</v>
      </c>
      <c r="AS5" s="26" t="str">
        <f>ABS!BE5</f>
        <v>Pacientes detectados con diabetes que iniciaron tratamiento</v>
      </c>
      <c r="AT5" s="26" t="str">
        <f>ABS!BG5</f>
        <v>Pacientes detectados hipertensión que iniciaron tratamiento</v>
      </c>
      <c r="AU5" s="26" t="str">
        <f>ABS!BI5</f>
        <v>Pacientes detectados con obesidad que iniciaron tratamiento</v>
      </c>
      <c r="AV5" s="26" t="str">
        <f>ABS!BK5</f>
        <v>Pacientes detectados con dislipidemia que iniciaron tratamiento</v>
      </c>
      <c r="AW5" s="26" t="str">
        <f>ABS!BM5</f>
        <v>Diabéticos en unidades de especialidades en atención de enfermedades crónicas</v>
      </c>
      <c r="AX5" s="26" t="str">
        <f>ABS!BO5</f>
        <v>Hipertensos bajo tratamiento en unidades de especialidades en atención de enfermedades crónicas</v>
      </c>
      <c r="AY5" s="26" t="str">
        <f>ABS!BQ5</f>
        <v>Dislipidémicos bajo tratamiento en unidades de especialidades en atención de enfermedades crónicas</v>
      </c>
      <c r="AZ5" s="107" t="str">
        <f>ABS!BS5</f>
        <v>Detección oportuna de diabetes</v>
      </c>
      <c r="BA5" s="107" t="str">
        <f>ABS!BU5</f>
        <v>Detección oportuna hipertensión</v>
      </c>
      <c r="BB5" s="107" t="str">
        <f>ABS!BW5</f>
        <v>Detección oportuna de obesidad</v>
      </c>
      <c r="BC5" s="107" t="str">
        <f>ABS!BY5</f>
        <v>Detección oportuna de dislipidemia</v>
      </c>
      <c r="BD5" s="26" t="str">
        <f>ABS!CA5</f>
        <v>Diabéticos con cobertura mínima de estudios de laboratorio en unidades de primer nivel de atención</v>
      </c>
      <c r="BE5" s="26" t="str">
        <f>ABS!CC5</f>
        <v xml:space="preserve">Diabéticos controlados en las unidades de primer nivel de atención   </v>
      </c>
      <c r="BF5" s="26" t="s">
        <v>387</v>
      </c>
      <c r="BG5" s="26" t="str">
        <f>ABS!CG5</f>
        <v>Nutriólogos y promotores de la salud</v>
      </c>
      <c r="BH5" s="26" t="str">
        <f>ABS!CI5</f>
        <v>Personal de salud capacitado en diabetes e hipertensión en el primer nivel de atención</v>
      </c>
      <c r="BI5" s="26" t="str">
        <f>ABS!CJ5</f>
        <v>Eficiencia terminal de la capacitación del personal de salud de primer nivel</v>
      </c>
      <c r="BJ5" s="26" t="str">
        <f>ABS!CL5</f>
        <v>Existencia de medicamentos para el tratamiento de diabetes, hipertensión y dislipidemia</v>
      </c>
      <c r="BK5" s="26" t="str">
        <f>ABS!CM5</f>
        <v>Gastos de bolsillo para control de peso, hipertensión y diabetes</v>
      </c>
      <c r="BL5" s="26" t="str">
        <f>ABS!CO5</f>
        <v>Pérdidas de productividad por mortalidad prematura</v>
      </c>
      <c r="BM5" s="26" t="str">
        <f>ABS!CQ5</f>
        <v>Pérdidas de productividad por ausentismo laboral</v>
      </c>
      <c r="BN5" s="26" t="str">
        <f>ABS!CS5</f>
        <v>Escuelas de tiempo completo</v>
      </c>
      <c r="BO5" s="26" t="str">
        <f>ABS!CT5</f>
        <v>Desayunos escolares con presupuesto federal</v>
      </c>
      <c r="BP5" s="26" t="str">
        <f>ABS!CV5</f>
        <v>Entendimiento del etiquetado frontal</v>
      </c>
      <c r="BQ5" s="26" t="str">
        <f>ABS!CW5</f>
        <v>Uso del etiquetado frontal</v>
      </c>
      <c r="BR5" s="26" t="str">
        <f>ABS!CX5</f>
        <v>Exposición infantil a publicidad de alimentos de alto contenido calórico</v>
      </c>
      <c r="BS5" s="26" t="str">
        <f>ABS!CY5</f>
        <v>Impacto del impuesto sobre bebidas saborizadas</v>
      </c>
      <c r="BT5" s="26" t="str">
        <f>ABS!CZ5</f>
        <v>Impacto del impuesto alimentos no básicos de alta densidad calórica</v>
      </c>
      <c r="BV5" s="26" t="s">
        <v>131</v>
      </c>
      <c r="BW5" s="26" t="s">
        <v>132</v>
      </c>
      <c r="BX5" s="26" t="s">
        <v>133</v>
      </c>
      <c r="BY5" s="185" t="s">
        <v>378</v>
      </c>
      <c r="BZ5" s="186"/>
      <c r="CA5" s="26" t="s">
        <v>194</v>
      </c>
      <c r="CB5" s="26" t="s">
        <v>135</v>
      </c>
      <c r="CC5" s="26" t="s">
        <v>174</v>
      </c>
      <c r="CD5" s="26" t="s">
        <v>325</v>
      </c>
      <c r="CE5" s="26" t="s">
        <v>332</v>
      </c>
    </row>
    <row r="6" spans="2:92" s="11" customFormat="1" ht="67.5" x14ac:dyDescent="0.25">
      <c r="B6" s="211"/>
      <c r="C6" s="211"/>
      <c r="D6" s="168" t="s">
        <v>1</v>
      </c>
      <c r="E6" s="26" t="s">
        <v>371</v>
      </c>
      <c r="F6" s="26" t="s">
        <v>372</v>
      </c>
      <c r="G6" s="26" t="s">
        <v>373</v>
      </c>
      <c r="H6" s="26" t="s">
        <v>374</v>
      </c>
      <c r="I6" s="26" t="s">
        <v>375</v>
      </c>
      <c r="J6" s="26" t="s">
        <v>376</v>
      </c>
      <c r="K6" s="26" t="s">
        <v>352</v>
      </c>
      <c r="L6" s="26" t="s">
        <v>101</v>
      </c>
      <c r="M6" s="26" t="s">
        <v>158</v>
      </c>
      <c r="N6" s="26" t="s">
        <v>222</v>
      </c>
      <c r="O6" s="26" t="s">
        <v>198</v>
      </c>
      <c r="P6" s="26" t="s">
        <v>235</v>
      </c>
      <c r="Q6" s="26" t="s">
        <v>120</v>
      </c>
      <c r="R6" s="26" t="s">
        <v>172</v>
      </c>
      <c r="S6" s="26" t="s">
        <v>104</v>
      </c>
      <c r="T6" s="26" t="s">
        <v>105</v>
      </c>
      <c r="U6" s="26" t="str">
        <f>ABS!Z6</f>
        <v>Metodología CONEVAL</v>
      </c>
      <c r="V6" s="26" t="s">
        <v>402</v>
      </c>
      <c r="W6" s="26" t="s">
        <v>151</v>
      </c>
      <c r="X6" s="26" t="s">
        <v>102</v>
      </c>
      <c r="Y6" s="26" t="s">
        <v>381</v>
      </c>
      <c r="Z6" s="26" t="s">
        <v>358</v>
      </c>
      <c r="AA6" s="26" t="s">
        <v>103</v>
      </c>
      <c r="AB6" s="26" t="s">
        <v>250</v>
      </c>
      <c r="AC6" s="26" t="s">
        <v>106</v>
      </c>
      <c r="AD6" s="26" t="s">
        <v>361</v>
      </c>
      <c r="AE6" s="26" t="s">
        <v>282</v>
      </c>
      <c r="AF6" s="26" t="s">
        <v>206</v>
      </c>
      <c r="AG6" s="26" t="s">
        <v>307</v>
      </c>
      <c r="AH6" s="26" t="s">
        <v>412</v>
      </c>
      <c r="AI6" s="26" t="s">
        <v>305</v>
      </c>
      <c r="AJ6" s="26" t="s">
        <v>306</v>
      </c>
      <c r="AK6" s="26" t="s">
        <v>230</v>
      </c>
      <c r="AL6" s="26" t="s">
        <v>148</v>
      </c>
      <c r="AM6" s="26" t="s">
        <v>237</v>
      </c>
      <c r="AN6" s="26" t="s">
        <v>176</v>
      </c>
      <c r="AO6" s="26" t="s">
        <v>252</v>
      </c>
      <c r="AP6" s="26" t="s">
        <v>252</v>
      </c>
      <c r="AQ6" s="26" t="s">
        <v>253</v>
      </c>
      <c r="AR6" s="26" t="s">
        <v>308</v>
      </c>
      <c r="AS6" s="26" t="s">
        <v>413</v>
      </c>
      <c r="AT6" s="26" t="s">
        <v>414</v>
      </c>
      <c r="AU6" s="26" t="s">
        <v>415</v>
      </c>
      <c r="AV6" s="26" t="s">
        <v>416</v>
      </c>
      <c r="AW6" s="26" t="s">
        <v>417</v>
      </c>
      <c r="AX6" s="26" t="s">
        <v>418</v>
      </c>
      <c r="AY6" s="26" t="s">
        <v>419</v>
      </c>
      <c r="AZ6" s="26" t="s">
        <v>420</v>
      </c>
      <c r="BA6" s="26" t="s">
        <v>421</v>
      </c>
      <c r="BB6" s="26" t="s">
        <v>422</v>
      </c>
      <c r="BC6" s="26" t="s">
        <v>423</v>
      </c>
      <c r="BD6" s="26" t="s">
        <v>254</v>
      </c>
      <c r="BE6" s="26" t="s">
        <v>255</v>
      </c>
      <c r="BF6" s="26" t="s">
        <v>207</v>
      </c>
      <c r="BG6" s="26" t="s">
        <v>424</v>
      </c>
      <c r="BH6" s="107" t="s">
        <v>180</v>
      </c>
      <c r="BI6" s="107" t="s">
        <v>181</v>
      </c>
      <c r="BJ6" s="107" t="s">
        <v>368</v>
      </c>
      <c r="BK6" s="107" t="s">
        <v>256</v>
      </c>
      <c r="BL6" s="26" t="s">
        <v>309</v>
      </c>
      <c r="BM6" s="107" t="s">
        <v>396</v>
      </c>
      <c r="BN6" s="107" t="s">
        <v>425</v>
      </c>
      <c r="BO6" s="107" t="s">
        <v>209</v>
      </c>
      <c r="BP6" s="107" t="s">
        <v>344</v>
      </c>
      <c r="BQ6" s="107" t="s">
        <v>342</v>
      </c>
      <c r="BR6" s="107" t="s">
        <v>177</v>
      </c>
      <c r="BS6" s="105" t="s">
        <v>210</v>
      </c>
      <c r="BT6" s="107" t="s">
        <v>210</v>
      </c>
      <c r="BV6" s="232" t="s">
        <v>136</v>
      </c>
      <c r="BW6" s="232" t="s">
        <v>354</v>
      </c>
      <c r="BX6" s="232" t="s">
        <v>355</v>
      </c>
      <c r="BY6" s="244" t="s">
        <v>144</v>
      </c>
      <c r="BZ6" s="245" t="s">
        <v>191</v>
      </c>
      <c r="CA6" s="232" t="s">
        <v>145</v>
      </c>
      <c r="CB6" s="232" t="s">
        <v>356</v>
      </c>
      <c r="CC6" s="232" t="s">
        <v>175</v>
      </c>
      <c r="CD6" s="232" t="s">
        <v>326</v>
      </c>
      <c r="CE6" s="232" t="s">
        <v>333</v>
      </c>
    </row>
    <row r="7" spans="2:92" s="11" customFormat="1" x14ac:dyDescent="0.25">
      <c r="B7" s="211"/>
      <c r="C7" s="211"/>
      <c r="D7" s="2" t="str">
        <f>Analisis!C7</f>
        <v xml:space="preserve">Unidades </v>
      </c>
      <c r="E7" s="26" t="s">
        <v>400</v>
      </c>
      <c r="F7" s="26" t="s">
        <v>400</v>
      </c>
      <c r="G7" s="26" t="s">
        <v>400</v>
      </c>
      <c r="H7" s="26" t="s">
        <v>400</v>
      </c>
      <c r="I7" s="26" t="s">
        <v>401</v>
      </c>
      <c r="J7" s="26" t="s">
        <v>401</v>
      </c>
      <c r="K7" s="26" t="s">
        <v>403</v>
      </c>
      <c r="L7" s="26" t="s">
        <v>404</v>
      </c>
      <c r="M7" s="26" t="s">
        <v>405</v>
      </c>
      <c r="N7" s="26" t="s">
        <v>405</v>
      </c>
      <c r="O7" s="26" t="s">
        <v>400</v>
      </c>
      <c r="P7" s="26" t="s">
        <v>400</v>
      </c>
      <c r="Q7" s="26" t="s">
        <v>400</v>
      </c>
      <c r="R7" s="26" t="s">
        <v>400</v>
      </c>
      <c r="S7" s="26" t="s">
        <v>400</v>
      </c>
      <c r="T7" s="26" t="s">
        <v>406</v>
      </c>
      <c r="U7" s="26" t="s">
        <v>60</v>
      </c>
      <c r="V7" s="26" t="s">
        <v>400</v>
      </c>
      <c r="W7" s="26" t="s">
        <v>407</v>
      </c>
      <c r="X7" s="26" t="s">
        <v>407</v>
      </c>
      <c r="Y7" s="26" t="s">
        <v>408</v>
      </c>
      <c r="Z7" s="26" t="s">
        <v>400</v>
      </c>
      <c r="AA7" s="26" t="s">
        <v>400</v>
      </c>
      <c r="AB7" s="26" t="s">
        <v>409</v>
      </c>
      <c r="AC7" s="26" t="s">
        <v>400</v>
      </c>
      <c r="AD7" s="26" t="s">
        <v>400</v>
      </c>
      <c r="AE7" s="26" t="s">
        <v>400</v>
      </c>
      <c r="AF7" s="26" t="s">
        <v>400</v>
      </c>
      <c r="AG7" s="26" t="s">
        <v>410</v>
      </c>
      <c r="AH7" s="26" t="s">
        <v>400</v>
      </c>
      <c r="AI7" s="26" t="s">
        <v>410</v>
      </c>
      <c r="AJ7" s="26" t="s">
        <v>410</v>
      </c>
      <c r="AK7" s="26" t="s">
        <v>400</v>
      </c>
      <c r="AL7" s="26" t="s">
        <v>400</v>
      </c>
      <c r="AM7" s="26" t="s">
        <v>400</v>
      </c>
      <c r="AN7" s="26" t="s">
        <v>400</v>
      </c>
      <c r="AO7" s="26"/>
      <c r="AP7" s="26"/>
      <c r="AQ7" s="26" t="s">
        <v>400</v>
      </c>
      <c r="AR7" s="26" t="s">
        <v>400</v>
      </c>
      <c r="AS7" s="26" t="s">
        <v>400</v>
      </c>
      <c r="AT7" s="26" t="s">
        <v>400</v>
      </c>
      <c r="AU7" s="26" t="s">
        <v>400</v>
      </c>
      <c r="AV7" s="26" t="s">
        <v>400</v>
      </c>
      <c r="AW7" s="26" t="s">
        <v>400</v>
      </c>
      <c r="AX7" s="26" t="s">
        <v>400</v>
      </c>
      <c r="AY7" s="26" t="s">
        <v>400</v>
      </c>
      <c r="AZ7" s="26" t="s">
        <v>400</v>
      </c>
      <c r="BA7" s="26" t="s">
        <v>400</v>
      </c>
      <c r="BB7" s="26" t="s">
        <v>400</v>
      </c>
      <c r="BC7" s="26" t="s">
        <v>400</v>
      </c>
      <c r="BD7" s="26" t="s">
        <v>400</v>
      </c>
      <c r="BE7" s="26" t="s">
        <v>400</v>
      </c>
      <c r="BF7" s="26" t="s">
        <v>400</v>
      </c>
      <c r="BG7" s="26" t="s">
        <v>410</v>
      </c>
      <c r="BH7" s="172"/>
      <c r="BI7" s="26" t="s">
        <v>400</v>
      </c>
      <c r="BJ7" s="172"/>
      <c r="BK7" s="26" t="s">
        <v>400</v>
      </c>
      <c r="BL7" s="26" t="s">
        <v>410</v>
      </c>
      <c r="BM7" s="26" t="s">
        <v>410</v>
      </c>
      <c r="BN7" s="26" t="s">
        <v>400</v>
      </c>
      <c r="BO7" s="26" t="s">
        <v>400</v>
      </c>
      <c r="BP7" s="107"/>
      <c r="BQ7" s="107"/>
      <c r="BR7" s="107"/>
      <c r="BS7" s="105"/>
      <c r="BT7" s="107"/>
      <c r="BV7" s="233"/>
      <c r="BW7" s="233"/>
      <c r="BX7" s="233"/>
      <c r="BY7" s="230"/>
      <c r="BZ7" s="231"/>
      <c r="CA7" s="233"/>
      <c r="CB7" s="233"/>
      <c r="CC7" s="233"/>
      <c r="CD7" s="233"/>
      <c r="CE7" s="233"/>
    </row>
    <row r="8" spans="2:92" s="12" customFormat="1" ht="45" customHeight="1" x14ac:dyDescent="0.25">
      <c r="B8" s="211"/>
      <c r="C8" s="211"/>
      <c r="D8" s="2" t="s">
        <v>22</v>
      </c>
      <c r="E8" s="26" t="s">
        <v>99</v>
      </c>
      <c r="F8" s="26" t="s">
        <v>99</v>
      </c>
      <c r="G8" s="26" t="s">
        <v>99</v>
      </c>
      <c r="H8" s="26" t="s">
        <v>99</v>
      </c>
      <c r="I8" s="26" t="s">
        <v>221</v>
      </c>
      <c r="J8" s="26" t="s">
        <v>221</v>
      </c>
      <c r="K8" s="26" t="s">
        <v>100</v>
      </c>
      <c r="L8" s="26" t="s">
        <v>100</v>
      </c>
      <c r="M8" s="26" t="s">
        <v>100</v>
      </c>
      <c r="N8" s="26" t="s">
        <v>100</v>
      </c>
      <c r="O8" s="26" t="s">
        <v>99</v>
      </c>
      <c r="P8" s="26" t="s">
        <v>99</v>
      </c>
      <c r="Q8" s="26" t="s">
        <v>99</v>
      </c>
      <c r="R8" s="26" t="s">
        <v>108</v>
      </c>
      <c r="S8" s="26" t="s">
        <v>99</v>
      </c>
      <c r="T8" s="26" t="s">
        <v>108</v>
      </c>
      <c r="U8" s="26" t="str">
        <f>ABS!Z7</f>
        <v>CONEVAL</v>
      </c>
      <c r="V8" s="26" t="s">
        <v>257</v>
      </c>
      <c r="W8" s="26" t="s">
        <v>108</v>
      </c>
      <c r="X8" s="26" t="s">
        <v>99</v>
      </c>
      <c r="Y8" s="26" t="s">
        <v>200</v>
      </c>
      <c r="Z8" s="26" t="s">
        <v>200</v>
      </c>
      <c r="AA8" s="26" t="s">
        <v>199</v>
      </c>
      <c r="AB8" s="26" t="s">
        <v>110</v>
      </c>
      <c r="AC8" s="26" t="s">
        <v>111</v>
      </c>
      <c r="AD8" s="26" t="s">
        <v>204</v>
      </c>
      <c r="AE8" s="26" t="s">
        <v>224</v>
      </c>
      <c r="AF8" s="26" t="s">
        <v>258</v>
      </c>
      <c r="AG8" s="26" t="s">
        <v>227</v>
      </c>
      <c r="AH8" s="26" t="s">
        <v>110</v>
      </c>
      <c r="AI8" s="26" t="s">
        <v>226</v>
      </c>
      <c r="AJ8" s="26" t="s">
        <v>226</v>
      </c>
      <c r="AK8" s="26" t="s">
        <v>228</v>
      </c>
      <c r="AL8" s="26" t="s">
        <v>228</v>
      </c>
      <c r="AM8" s="26" t="s">
        <v>156</v>
      </c>
      <c r="AN8" s="26" t="s">
        <v>259</v>
      </c>
      <c r="AO8" s="26" t="s">
        <v>157</v>
      </c>
      <c r="AP8" s="26" t="s">
        <v>157</v>
      </c>
      <c r="AQ8" s="26" t="s">
        <v>99</v>
      </c>
      <c r="AR8" s="26" t="s">
        <v>99</v>
      </c>
      <c r="AS8" s="26" t="s">
        <v>275</v>
      </c>
      <c r="AT8" s="26" t="s">
        <v>275</v>
      </c>
      <c r="AU8" s="26" t="s">
        <v>275</v>
      </c>
      <c r="AV8" s="26" t="s">
        <v>275</v>
      </c>
      <c r="AW8" s="26" t="s">
        <v>327</v>
      </c>
      <c r="AX8" s="26" t="s">
        <v>327</v>
      </c>
      <c r="AY8" s="26" t="s">
        <v>327</v>
      </c>
      <c r="AZ8" s="104" t="s">
        <v>279</v>
      </c>
      <c r="BA8" s="104" t="s">
        <v>279</v>
      </c>
      <c r="BB8" s="104" t="s">
        <v>298</v>
      </c>
      <c r="BC8" s="104" t="s">
        <v>275</v>
      </c>
      <c r="BD8" s="26" t="s">
        <v>327</v>
      </c>
      <c r="BE8" s="26" t="s">
        <v>327</v>
      </c>
      <c r="BF8" s="104" t="s">
        <v>365</v>
      </c>
      <c r="BG8" s="104" t="s">
        <v>274</v>
      </c>
      <c r="BH8" s="104" t="s">
        <v>0</v>
      </c>
      <c r="BI8" s="104" t="s">
        <v>327</v>
      </c>
      <c r="BJ8" s="104" t="s">
        <v>0</v>
      </c>
      <c r="BK8" s="26" t="s">
        <v>100</v>
      </c>
      <c r="BL8" s="26" t="s">
        <v>261</v>
      </c>
      <c r="BM8" s="26" t="s">
        <v>310</v>
      </c>
      <c r="BN8" s="26" t="s">
        <v>228</v>
      </c>
      <c r="BO8" s="26" t="s">
        <v>359</v>
      </c>
      <c r="BP8" s="26" t="s">
        <v>260</v>
      </c>
      <c r="BQ8" s="26" t="s">
        <v>260</v>
      </c>
      <c r="BR8" s="26" t="s">
        <v>260</v>
      </c>
      <c r="BS8" s="103" t="s">
        <v>260</v>
      </c>
      <c r="BT8" s="26" t="s">
        <v>260</v>
      </c>
      <c r="BU8" s="11"/>
      <c r="BV8" s="26" t="s">
        <v>108</v>
      </c>
      <c r="BW8" s="26" t="s">
        <v>192</v>
      </c>
      <c r="BX8" s="26" t="s">
        <v>192</v>
      </c>
      <c r="BY8" s="185" t="s">
        <v>193</v>
      </c>
      <c r="BZ8" s="186"/>
      <c r="CA8" s="26" t="s">
        <v>353</v>
      </c>
      <c r="CB8" s="26" t="s">
        <v>100</v>
      </c>
      <c r="CC8" s="26" t="s">
        <v>109</v>
      </c>
      <c r="CD8" s="26" t="s">
        <v>192</v>
      </c>
      <c r="CE8" s="26"/>
    </row>
    <row r="9" spans="2:92" ht="15.75" customHeight="1" x14ac:dyDescent="0.25">
      <c r="B9" s="212"/>
      <c r="C9" s="212"/>
      <c r="D9" s="2" t="s">
        <v>56</v>
      </c>
      <c r="E9" s="26">
        <f>ABS!E8</f>
        <v>2012</v>
      </c>
      <c r="F9" s="26">
        <f>ABS!F8</f>
        <v>2012</v>
      </c>
      <c r="G9" s="26">
        <f>ABS!G8</f>
        <v>2012</v>
      </c>
      <c r="H9" s="26">
        <f>ABS!H8</f>
        <v>2012</v>
      </c>
      <c r="I9" s="26">
        <f>ABS!I8</f>
        <v>2013</v>
      </c>
      <c r="J9" s="26">
        <f>ABS!J8</f>
        <v>2013</v>
      </c>
      <c r="K9" s="3">
        <f>ABS!K8</f>
        <v>2013</v>
      </c>
      <c r="L9" s="3">
        <f>ABS!M8</f>
        <v>2013</v>
      </c>
      <c r="M9" s="3">
        <f>ABS!O8</f>
        <v>2013</v>
      </c>
      <c r="N9" s="3">
        <f>ABS!Q8</f>
        <v>2013</v>
      </c>
      <c r="O9" s="3">
        <f>ABS!S8</f>
        <v>2012</v>
      </c>
      <c r="P9" s="3">
        <v>2012</v>
      </c>
      <c r="Q9" s="3">
        <f>ABS!U8</f>
        <v>2012</v>
      </c>
      <c r="R9" s="3">
        <f>ABS!V8</f>
        <v>2014</v>
      </c>
      <c r="S9" s="3">
        <f>ABS!X8</f>
        <v>2012</v>
      </c>
      <c r="T9" s="3">
        <f>ABS!Y8</f>
        <v>2014</v>
      </c>
      <c r="U9" s="26">
        <f>ABS!Z8</f>
        <v>2010</v>
      </c>
      <c r="V9" s="3">
        <f>ABS!AA8</f>
        <v>2012</v>
      </c>
      <c r="W9" s="3">
        <f>ABS!AB8</f>
        <v>2014</v>
      </c>
      <c r="X9" s="3">
        <f>ABS!AC8</f>
        <v>2012</v>
      </c>
      <c r="Y9" s="3">
        <f>ABS!AD8</f>
        <v>2015</v>
      </c>
      <c r="Z9" s="3">
        <f>ABS!AE8</f>
        <v>2015</v>
      </c>
      <c r="AA9" s="3">
        <f>ABS!AG8</f>
        <v>2015</v>
      </c>
      <c r="AB9" s="3">
        <f>ABS!AI8</f>
        <v>2014</v>
      </c>
      <c r="AC9" s="3">
        <f>ABS!AJ8</f>
        <v>2013</v>
      </c>
      <c r="AD9" s="3" t="str">
        <f>ABS!AK8</f>
        <v>2013 (con datos del Censo 2010)</v>
      </c>
      <c r="AE9" s="3">
        <f>ABS!AM8</f>
        <v>2015</v>
      </c>
      <c r="AF9" s="3">
        <f>ABS!AO8</f>
        <v>2014</v>
      </c>
      <c r="AG9" s="3">
        <f>ABS!AQ8</f>
        <v>2013</v>
      </c>
      <c r="AH9" s="26">
        <v>2013</v>
      </c>
      <c r="AI9" s="3">
        <f>ABS!AS8</f>
        <v>2015</v>
      </c>
      <c r="AJ9" s="3">
        <f>ABS!AT8</f>
        <v>2015</v>
      </c>
      <c r="AK9" s="3">
        <f>ABS!AU8</f>
        <v>2013</v>
      </c>
      <c r="AL9" s="3">
        <f>ABS!AV8</f>
        <v>2013</v>
      </c>
      <c r="AM9" s="108">
        <f>ABS!AW8</f>
        <v>2015</v>
      </c>
      <c r="AN9" s="3">
        <f>ABS!AX8</f>
        <v>2013</v>
      </c>
      <c r="AO9" s="3">
        <f>ABS!AY8</f>
        <v>2015</v>
      </c>
      <c r="AP9" s="3">
        <f>ABS!AZ8</f>
        <v>2015</v>
      </c>
      <c r="AQ9" s="3">
        <f>ABS!BA8</f>
        <v>2012</v>
      </c>
      <c r="AR9" s="3">
        <f>ABS!BC8</f>
        <v>2012</v>
      </c>
      <c r="AS9" s="3">
        <f>ABS!BE8</f>
        <v>2013</v>
      </c>
      <c r="AT9" s="3">
        <f>ABS!BG8</f>
        <v>2013</v>
      </c>
      <c r="AU9" s="3">
        <f>ABS!BI8</f>
        <v>2013</v>
      </c>
      <c r="AV9" s="3">
        <f>ABS!BK8</f>
        <v>2013</v>
      </c>
      <c r="AW9" s="3">
        <f>ABS!BM8</f>
        <v>2014</v>
      </c>
      <c r="AX9" s="3">
        <f>ABS!BO8</f>
        <v>2014</v>
      </c>
      <c r="AY9" s="3">
        <f>ABS!BQ8</f>
        <v>2014</v>
      </c>
      <c r="AZ9" s="117">
        <f>ABS!BS8</f>
        <v>2013</v>
      </c>
      <c r="BA9" s="117">
        <f>ABS!BU8</f>
        <v>2013</v>
      </c>
      <c r="BB9" s="117">
        <f>ABS!BW8</f>
        <v>2014</v>
      </c>
      <c r="BC9" s="117">
        <f>ABS!BY8</f>
        <v>2014</v>
      </c>
      <c r="BD9" s="3">
        <f>ABS!CA8</f>
        <v>2014</v>
      </c>
      <c r="BE9" s="3">
        <f>ABS!CC8</f>
        <v>2014</v>
      </c>
      <c r="BF9" s="3">
        <f>ABS!CE8</f>
        <v>2014</v>
      </c>
      <c r="BG9" s="3">
        <v>2014</v>
      </c>
      <c r="BH9" s="3" t="str">
        <f>ABS!CI8</f>
        <v>Pendiente</v>
      </c>
      <c r="BI9" s="3">
        <f>ABS!CJ8</f>
        <v>2014</v>
      </c>
      <c r="BJ9" s="3" t="str">
        <f>ABS!CL8</f>
        <v>Pendiente</v>
      </c>
      <c r="BK9" s="3">
        <f>ABS!CM8</f>
        <v>2013</v>
      </c>
      <c r="BL9" s="26">
        <f>ABS!CO8</f>
        <v>2013</v>
      </c>
      <c r="BM9" s="3">
        <f>ABS!CQ8</f>
        <v>2012</v>
      </c>
      <c r="BN9" s="3">
        <f>ABS!CS8</f>
        <v>2013</v>
      </c>
      <c r="BO9" s="26">
        <v>2013</v>
      </c>
      <c r="BP9" s="3" t="str">
        <f>ABS!CV8</f>
        <v>Pendiente</v>
      </c>
      <c r="BQ9" s="3" t="str">
        <f>ABS!CW8</f>
        <v>Pendiente</v>
      </c>
      <c r="BR9" s="3" t="str">
        <f>ABS!CX8</f>
        <v>Pendiente</v>
      </c>
      <c r="BS9" s="3" t="str">
        <f>ABS!CY8</f>
        <v>Pendiente</v>
      </c>
      <c r="BT9" s="3" t="str">
        <f>ABS!CZ8</f>
        <v>Pendiente</v>
      </c>
      <c r="BV9" s="26">
        <v>2014</v>
      </c>
      <c r="BW9" s="47"/>
      <c r="BX9" s="26">
        <v>2015</v>
      </c>
      <c r="BY9" s="185">
        <v>2010</v>
      </c>
      <c r="BZ9" s="186"/>
      <c r="CA9" s="26">
        <v>2012</v>
      </c>
      <c r="CB9" s="26">
        <v>2013</v>
      </c>
      <c r="CC9" s="26">
        <v>2012</v>
      </c>
      <c r="CD9" s="138">
        <v>2013</v>
      </c>
      <c r="CE9" s="138">
        <v>2013</v>
      </c>
    </row>
    <row r="10" spans="2:92" s="22" customFormat="1" ht="18.75" customHeight="1" x14ac:dyDescent="0.25">
      <c r="E10" s="160">
        <v>3</v>
      </c>
      <c r="F10" s="160">
        <v>4</v>
      </c>
      <c r="G10" s="160">
        <v>5</v>
      </c>
      <c r="H10" s="160">
        <v>6</v>
      </c>
      <c r="I10" s="160">
        <v>7</v>
      </c>
      <c r="J10" s="160">
        <v>8</v>
      </c>
      <c r="K10" s="160">
        <v>9</v>
      </c>
      <c r="L10" s="160">
        <v>10</v>
      </c>
      <c r="M10" s="160">
        <v>11</v>
      </c>
      <c r="N10" s="160">
        <v>12</v>
      </c>
      <c r="O10" s="160">
        <v>13</v>
      </c>
      <c r="P10" s="160">
        <v>14</v>
      </c>
      <c r="Q10" s="160">
        <v>15</v>
      </c>
      <c r="R10" s="160">
        <v>16</v>
      </c>
      <c r="S10" s="160">
        <v>17</v>
      </c>
      <c r="T10" s="160">
        <v>18</v>
      </c>
      <c r="U10" s="160">
        <v>19</v>
      </c>
      <c r="V10" s="160">
        <v>20</v>
      </c>
      <c r="W10" s="160">
        <v>21</v>
      </c>
      <c r="X10" s="160">
        <v>22</v>
      </c>
      <c r="Y10" s="160">
        <v>23</v>
      </c>
      <c r="Z10" s="160">
        <v>24</v>
      </c>
      <c r="AA10" s="160">
        <v>25</v>
      </c>
      <c r="AB10" s="160">
        <v>26</v>
      </c>
      <c r="AC10" s="160">
        <v>27</v>
      </c>
      <c r="AD10" s="160">
        <v>28</v>
      </c>
      <c r="AE10" s="160">
        <v>29</v>
      </c>
      <c r="AF10" s="160">
        <v>30</v>
      </c>
      <c r="AG10" s="160">
        <v>31</v>
      </c>
      <c r="AH10" s="160">
        <v>32</v>
      </c>
      <c r="AI10" s="160">
        <v>33</v>
      </c>
      <c r="AJ10" s="160">
        <v>34</v>
      </c>
      <c r="AK10" s="160">
        <v>35</v>
      </c>
      <c r="AL10" s="160">
        <v>36</v>
      </c>
      <c r="AM10" s="160">
        <v>37</v>
      </c>
      <c r="AN10" s="160">
        <v>38</v>
      </c>
      <c r="AO10" s="160">
        <v>39</v>
      </c>
      <c r="AP10" s="160">
        <v>40</v>
      </c>
      <c r="AQ10" s="160">
        <v>41</v>
      </c>
      <c r="AR10" s="160">
        <v>42</v>
      </c>
      <c r="AS10" s="160">
        <v>43</v>
      </c>
      <c r="AT10" s="160">
        <v>44</v>
      </c>
      <c r="AU10" s="160">
        <v>45</v>
      </c>
      <c r="AV10" s="160">
        <v>46</v>
      </c>
      <c r="AW10" s="160">
        <v>47</v>
      </c>
      <c r="AX10" s="160">
        <v>48</v>
      </c>
      <c r="AY10" s="160">
        <v>49</v>
      </c>
      <c r="AZ10" s="160">
        <v>50</v>
      </c>
      <c r="BA10" s="160">
        <v>51</v>
      </c>
      <c r="BB10" s="160">
        <v>52</v>
      </c>
      <c r="BC10" s="160">
        <v>53</v>
      </c>
      <c r="BD10" s="160">
        <v>54</v>
      </c>
      <c r="BE10" s="160">
        <v>55</v>
      </c>
      <c r="BF10" s="160">
        <v>56</v>
      </c>
      <c r="BG10" s="160">
        <v>57</v>
      </c>
      <c r="BH10" s="160">
        <v>58</v>
      </c>
      <c r="BI10" s="160">
        <v>59</v>
      </c>
      <c r="BJ10" s="160">
        <v>60</v>
      </c>
      <c r="BK10" s="160">
        <v>61</v>
      </c>
      <c r="BL10" s="160">
        <v>62</v>
      </c>
      <c r="BM10" s="160">
        <v>63</v>
      </c>
      <c r="BN10" s="160">
        <v>64</v>
      </c>
      <c r="BO10" s="160">
        <v>65</v>
      </c>
      <c r="BP10" s="160">
        <v>66</v>
      </c>
      <c r="BQ10" s="160">
        <v>67</v>
      </c>
      <c r="BR10" s="160">
        <v>68</v>
      </c>
      <c r="BS10" s="160">
        <v>69</v>
      </c>
      <c r="BT10" s="160">
        <v>70</v>
      </c>
      <c r="BU10" s="11"/>
      <c r="BV10" s="23"/>
      <c r="BW10" s="1"/>
      <c r="BX10" s="23"/>
    </row>
    <row r="11" spans="2:92" ht="22.5" customHeight="1" x14ac:dyDescent="0.25">
      <c r="B11" s="5">
        <v>1</v>
      </c>
      <c r="C11" s="6" t="s">
        <v>23</v>
      </c>
      <c r="D11"/>
      <c r="E11" s="45">
        <f>ABS!E10/ABS!DG10</f>
        <v>0.30672901890852033</v>
      </c>
      <c r="F11" s="45">
        <f>ABS!F10/ABS!DG10</f>
        <v>0.21056148454104956</v>
      </c>
      <c r="G11" s="45">
        <f>ABS!G10/ABS!DH10</f>
        <v>5.4201582450880061E-2</v>
      </c>
      <c r="H11" s="32">
        <f>ABS!H10/ABS!DM10</f>
        <v>0.14422507144842933</v>
      </c>
      <c r="I11" s="89">
        <f>ABS!I10*100000/ABS!DE10</f>
        <v>57.176396369777962</v>
      </c>
      <c r="J11" s="90">
        <f>ABS!J10*100000/ABS!DE10</f>
        <v>18.925706619605275</v>
      </c>
      <c r="K11" s="8">
        <f>ABS!K10/ABS!L10</f>
        <v>15.677884893969805</v>
      </c>
      <c r="L11" s="8">
        <f>ABS!M10/ABS!N10</f>
        <v>1074.3658313557296</v>
      </c>
      <c r="M11" s="8">
        <f>ABS!O10/ABS!P10</f>
        <v>436.381617953339</v>
      </c>
      <c r="N11" s="8">
        <f>ABS!Q10/ABS!R10</f>
        <v>1118.7250566558969</v>
      </c>
      <c r="O11" s="43">
        <f>ABS!S10/ABS!DP10</f>
        <v>1.2912381044762158E-2</v>
      </c>
      <c r="P11" s="35">
        <f>ABS!T10/ABS!DO10</f>
        <v>0.62070268596017986</v>
      </c>
      <c r="Q11" s="35">
        <f>ABS!U10/ABS!DN10</f>
        <v>0.4389684730059587</v>
      </c>
      <c r="R11" s="42">
        <f>ABS!V10/ABS!W10</f>
        <v>0.16310278200301867</v>
      </c>
      <c r="S11" s="35">
        <f>ABS!X10/ABS!DN10</f>
        <v>0.55987594772026117</v>
      </c>
      <c r="T11" s="8">
        <f>ABS!Y10</f>
        <v>9.1343700000000005</v>
      </c>
      <c r="U11" s="8">
        <f>ABS!Z10</f>
        <v>0.21041112000000001</v>
      </c>
      <c r="V11" s="35">
        <f>ABS!AA10/ABS!DV10</f>
        <v>0.15890980262572602</v>
      </c>
      <c r="W11" s="34">
        <f>ABS!AB10</f>
        <v>44.642600000000002</v>
      </c>
      <c r="X11" s="34">
        <f>ABS!AC10</f>
        <v>7.4670500000000004</v>
      </c>
      <c r="Y11" s="34">
        <f>ABS!AD10</f>
        <v>28.6803652968037</v>
      </c>
      <c r="Z11" s="129">
        <f>ABS!AF10/ABS!AE10</f>
        <v>2.8532602235651523E-2</v>
      </c>
      <c r="AA11" s="129">
        <f>ABS!AH10/ABS!AG10</f>
        <v>0.76681536110008786</v>
      </c>
      <c r="AB11" s="8">
        <f>ABS!AI10/(ABS!DF10/100000)</f>
        <v>2.4461215549995514</v>
      </c>
      <c r="AC11" s="130">
        <f>(ABS!AJ10/100)</f>
        <v>0.96700000000000008</v>
      </c>
      <c r="AD11" s="130">
        <f>ABS!AL10/ABS!AK10</f>
        <v>0.16535144063130849</v>
      </c>
      <c r="AE11" s="130">
        <f>ABS!AN10/ABS!AM10</f>
        <v>0.66257493576934057</v>
      </c>
      <c r="AF11" s="131">
        <f>ABS!AO10/ABS!AP10</f>
        <v>0.5302406748515438</v>
      </c>
      <c r="AG11" s="132">
        <f>(ABS!AQ10/ABS!DE10)*100000</f>
        <v>38.33054505236511</v>
      </c>
      <c r="AH11" s="150">
        <f>ABS!AR10</f>
        <v>0.05</v>
      </c>
      <c r="AI11" s="38">
        <f>(ABS!AS10/ABS!DF10)*100000</f>
        <v>11.730676269550472</v>
      </c>
      <c r="AJ11" s="38">
        <f>(ABS!AT10/ABS!DF10)*100000</f>
        <v>2.1256930152876694</v>
      </c>
      <c r="AK11" s="36">
        <f>ABS!AU10/ABS!DQ10</f>
        <v>0.67412935323383083</v>
      </c>
      <c r="AL11" s="36">
        <f>ABS!AV10/ABS!DQ10</f>
        <v>0.37437810945273631</v>
      </c>
      <c r="AM11" s="130">
        <f>ABS!AW10/ABS!DU10</f>
        <v>4.8131370328425821E-2</v>
      </c>
      <c r="AN11" s="36">
        <f>ABS!AX10/ABS!DW10</f>
        <v>0.48627002288329518</v>
      </c>
      <c r="AO11" s="28"/>
      <c r="AP11" s="28"/>
      <c r="AQ11" s="32">
        <f>ABS!BA10/ABS!BB10</f>
        <v>0.91630048684172316</v>
      </c>
      <c r="AR11" s="79">
        <f>ABS!BC10/ABS!BD10</f>
        <v>0</v>
      </c>
      <c r="AS11" s="32">
        <f>ABS!BE10/ABS!BF10</f>
        <v>0.11357366194592607</v>
      </c>
      <c r="AT11" s="32">
        <f>ABS!BG10/ABS!BH10</f>
        <v>0.14475614228089476</v>
      </c>
      <c r="AU11" s="32">
        <f>ABS!BI10/ABS!BJ10</f>
        <v>6.4905021015933012E-2</v>
      </c>
      <c r="AV11" s="32">
        <f>ABS!BK10/ABS!BL10</f>
        <v>0.18117229129662521</v>
      </c>
      <c r="AW11" s="139">
        <f>ABS!BM10/ABS!BN10</f>
        <v>0.11974694984184366</v>
      </c>
      <c r="AX11" s="140">
        <f>ABS!BO10/ABS!BP10</f>
        <v>6.7001496046163705E-2</v>
      </c>
      <c r="AY11" s="140">
        <f>ABS!BQ10/ABS!BR10</f>
        <v>0.32796780684104626</v>
      </c>
      <c r="AZ11" s="119">
        <f>ABS!BS10/ABS!BT10</f>
        <v>0.29398739177804206</v>
      </c>
      <c r="BA11" s="119">
        <f>ABS!BU10/ABS!BV10</f>
        <v>0.4061015976513444</v>
      </c>
      <c r="BB11" s="119">
        <f>ABS!BW10/ABS!BX10</f>
        <v>0.52583780663139834</v>
      </c>
      <c r="BC11" s="119">
        <f>ABS!BY10/ABS!BZ10</f>
        <v>4.4756440156896005E-2</v>
      </c>
      <c r="BD11" s="141">
        <f>ABS!CB10/ABS!CA10</f>
        <v>0.14927462458640875</v>
      </c>
      <c r="BE11" s="141">
        <f>ABS!CD10/ABS!CC10</f>
        <v>0.41432225063938621</v>
      </c>
      <c r="BF11" s="141">
        <f>ABS!CF10/ABS!CE10</f>
        <v>0.55022325013651985</v>
      </c>
      <c r="BG11" s="126">
        <f>ABS!CG10/(ABS!CH10/10)</f>
        <v>4.351713859910582</v>
      </c>
      <c r="BH11" s="76"/>
      <c r="BI11" s="37">
        <f>ABS!CK10/ABS!CJ10</f>
        <v>0.74193548387096775</v>
      </c>
      <c r="BJ11" s="76"/>
      <c r="BK11" s="37">
        <f>ABS!CM10/ABS!CN10</f>
        <v>7.0168683599585654E-2</v>
      </c>
      <c r="BL11" s="128">
        <f>(ABS!CO10+ABS!CP10)/(ABS!CR10*1000)</f>
        <v>0.89300331266751798</v>
      </c>
      <c r="BM11" s="128">
        <f>ABS!CQ10/(ABS!CR10*1000)</f>
        <v>0.75023959001011409</v>
      </c>
      <c r="BN11" s="43">
        <f>ABS!CS10/(ABS!DS10+ABS!DT10)</f>
        <v>0.19838308457711443</v>
      </c>
      <c r="BO11" s="127">
        <f>ABS!CT10/ABS!CU10</f>
        <v>0.13528013002781322</v>
      </c>
      <c r="BP11" s="76"/>
      <c r="BQ11" s="76"/>
      <c r="BR11" s="76"/>
      <c r="BS11" s="76"/>
      <c r="BT11" s="76"/>
      <c r="BU11" s="133" t="s">
        <v>23</v>
      </c>
      <c r="BV11" s="8">
        <v>5332.3861930000003</v>
      </c>
      <c r="BW11" s="8" t="s">
        <v>138</v>
      </c>
      <c r="BX11" s="37">
        <v>0.8083853212558143</v>
      </c>
      <c r="BY11" s="8">
        <v>-1.106007</v>
      </c>
      <c r="BZ11" s="8" t="s">
        <v>186</v>
      </c>
      <c r="CA11" s="8">
        <v>3.8717391490936</v>
      </c>
      <c r="CB11" s="37">
        <v>0.74884481545570369</v>
      </c>
      <c r="CC11" s="7">
        <v>13267.962246541078</v>
      </c>
      <c r="CD11" s="7">
        <v>174172117.36373001</v>
      </c>
      <c r="CE11" s="7">
        <f>(CD11/ABS!DE10)*1000</f>
        <v>139085.67065575579</v>
      </c>
      <c r="CI11" s="8"/>
      <c r="CJ11" s="8"/>
      <c r="CN11" s="8"/>
    </row>
    <row r="12" spans="2:92" ht="22.5" customHeight="1" x14ac:dyDescent="0.25">
      <c r="B12" s="5">
        <v>2</v>
      </c>
      <c r="C12" s="6" t="s">
        <v>24</v>
      </c>
      <c r="D12"/>
      <c r="E12" s="45">
        <f>ABS!E11/ABS!DG11</f>
        <v>0.29183084423667849</v>
      </c>
      <c r="F12" s="45">
        <f>ABS!F11/ABS!DG11</f>
        <v>0.29332549766114285</v>
      </c>
      <c r="G12" s="45">
        <f>ABS!G11/ABS!DH11</f>
        <v>7.8308078918790797E-2</v>
      </c>
      <c r="H12" s="32">
        <f>ABS!H11/ABS!DM11</f>
        <v>0.18746218120599931</v>
      </c>
      <c r="I12" s="89">
        <f>ABS!I11*100000/ABS!DE11</f>
        <v>54.243022939415809</v>
      </c>
      <c r="J12" s="90">
        <f>ABS!J11*100000/ABS!DE11</f>
        <v>12.599524412317958</v>
      </c>
      <c r="K12" s="8">
        <f>ABS!K11/ABS!L11</f>
        <v>17.536911890377095</v>
      </c>
      <c r="L12" s="8">
        <f>ABS!M11/ABS!N11</f>
        <v>1685.7147136709093</v>
      </c>
      <c r="M12" s="8">
        <f>ABS!O11/ABS!P11</f>
        <v>333.56909329198663</v>
      </c>
      <c r="N12" s="8">
        <f>ABS!Q11/ABS!R11</f>
        <v>994.836018548997</v>
      </c>
      <c r="O12" s="43">
        <f>ABS!S11/ABS!DP11</f>
        <v>5.324914713821486E-2</v>
      </c>
      <c r="P12" s="35">
        <f>ABS!T11/ABS!DO11</f>
        <v>0.59720276432861141</v>
      </c>
      <c r="Q12" s="35">
        <f>ABS!U11/ABS!DN11</f>
        <v>0.42458980299704635</v>
      </c>
      <c r="R12" s="42">
        <f>ABS!V11/ABS!W11</f>
        <v>0.17564069235197963</v>
      </c>
      <c r="S12" s="35">
        <f>ABS!X11/ABS!DN11</f>
        <v>0.74082086822209581</v>
      </c>
      <c r="T12" s="8">
        <f>ABS!Y11</f>
        <v>9.0374099999999995</v>
      </c>
      <c r="U12" s="8">
        <f>ABS!Z11</f>
        <v>0.2469827</v>
      </c>
      <c r="V12" s="35">
        <f>ABS!AA11/ABS!DV11</f>
        <v>0.21420803912823416</v>
      </c>
      <c r="W12" s="34">
        <f>ABS!AB11</f>
        <v>41.716099999999997</v>
      </c>
      <c r="X12" s="34">
        <f>ABS!AC11</f>
        <v>7.4416500000000001</v>
      </c>
      <c r="Y12" s="34">
        <f>ABS!AD11</f>
        <v>41.269841269841301</v>
      </c>
      <c r="Z12" s="129">
        <f>ABS!AF11/ABS!AE11</f>
        <v>1.9218798980604721E-2</v>
      </c>
      <c r="AA12" s="129">
        <f>ABS!AH11/ABS!AG11</f>
        <v>0.51810589694673326</v>
      </c>
      <c r="AB12" s="8">
        <f>ABS!AI11/(ABS!DF11/100000)</f>
        <v>0.26216565140590703</v>
      </c>
      <c r="AC12" s="130">
        <f>(ABS!AJ11/100)</f>
        <v>0.91900000000000004</v>
      </c>
      <c r="AD12" s="130">
        <f>ABS!AL11/ABS!AK11</f>
        <v>0.12063736363224843</v>
      </c>
      <c r="AE12" s="130">
        <f>ABS!AN11/ABS!AM11</f>
        <v>0.53708883958715159</v>
      </c>
      <c r="AF12" s="131">
        <f>ABS!AO11/ABS!AP11</f>
        <v>0.56705256959000727</v>
      </c>
      <c r="AG12" s="132">
        <f>(ABS!AQ11/ABS!DE11)*100000</f>
        <v>37.591538798253815</v>
      </c>
      <c r="AH12" s="150">
        <f>ABS!AR11</f>
        <v>8.3070286697391721E-2</v>
      </c>
      <c r="AI12" s="38">
        <f>(ABS!AS11/ABS!DF11)*100000</f>
        <v>8.6223369795720526</v>
      </c>
      <c r="AJ12" s="38">
        <f>(ABS!AT11/ABS!DF11)*100000</f>
        <v>6.2628461169188894</v>
      </c>
      <c r="AK12" s="36">
        <f>ABS!AU11/ABS!DQ11</f>
        <v>0.57850808555033906</v>
      </c>
      <c r="AL12" s="36">
        <f>ABS!AV11/ABS!DQ11</f>
        <v>0.20083463745435576</v>
      </c>
      <c r="AM12" s="130">
        <f>ABS!AW11/ABS!DU11</f>
        <v>5.681818181818182E-3</v>
      </c>
      <c r="AN12" s="36">
        <f>ABS!AX11/ABS!DW11</f>
        <v>0.40651483050847459</v>
      </c>
      <c r="AO12" s="28"/>
      <c r="AP12" s="28"/>
      <c r="AQ12" s="32">
        <f>ABS!BA11/ABS!BB11</f>
        <v>0.8125569626163609</v>
      </c>
      <c r="AR12" s="79">
        <f>ABS!BC11/ABS!BD11</f>
        <v>3.5434137073044145E-2</v>
      </c>
      <c r="AS12" s="32">
        <f>ABS!BE11/ABS!BF11</f>
        <v>6.6922773130362975E-2</v>
      </c>
      <c r="AT12" s="32">
        <f>ABS!BG11/ABS!BH11</f>
        <v>0.16815018069870163</v>
      </c>
      <c r="AU12" s="32">
        <f>ABS!BI11/ABS!BJ11</f>
        <v>4.3198613265213029E-2</v>
      </c>
      <c r="AV12" s="32">
        <f>ABS!BK11/ABS!BL11</f>
        <v>0.22585394581861012</v>
      </c>
      <c r="AW12" s="139">
        <f>ABS!BM11/ABS!BN11</f>
        <v>0.10695911183319794</v>
      </c>
      <c r="AX12" s="140">
        <f>ABS!BO11/ABS!BP11</f>
        <v>6.3235994826764688E-2</v>
      </c>
      <c r="AY12" s="140">
        <f>ABS!BQ11/ABS!BR11</f>
        <v>0.251570351758794</v>
      </c>
      <c r="AZ12" s="119">
        <f>ABS!BS11/ABS!BT11</f>
        <v>0.25603776867477501</v>
      </c>
      <c r="BA12" s="119">
        <f>ABS!BU11/ABS!BV11</f>
        <v>0.31717688419730267</v>
      </c>
      <c r="BB12" s="119">
        <f>ABS!BW11/ABS!BX11</f>
        <v>0.44292195769722464</v>
      </c>
      <c r="BC12" s="119">
        <f>ABS!BY11/ABS!BZ11</f>
        <v>6.6722063253698574E-2</v>
      </c>
      <c r="BD12" s="141">
        <f>ABS!CB11/ABS!CA11</f>
        <v>1.9517652909000496E-2</v>
      </c>
      <c r="BE12" s="141">
        <f>ABS!CD11/ABS!CC11</f>
        <v>0.34076433121019106</v>
      </c>
      <c r="BF12" s="141">
        <f>ABS!CF11/ABS!CE11</f>
        <v>0.53526127626230469</v>
      </c>
      <c r="BG12" s="126">
        <f>ABS!CG11/(ABS!CH11/10)</f>
        <v>3.9871382636655945</v>
      </c>
      <c r="BH12" s="76"/>
      <c r="BI12" s="37">
        <f>ABS!CK11/ABS!CJ11</f>
        <v>0.96666666666666667</v>
      </c>
      <c r="BJ12" s="76"/>
      <c r="BK12" s="37">
        <f>ABS!CM11/ABS!CN11</f>
        <v>0.12445384676907752</v>
      </c>
      <c r="BL12" s="128">
        <f>(ABS!CO11+ABS!CP11)/(ABS!CR11*1000)</f>
        <v>0.92533241629489349</v>
      </c>
      <c r="BM12" s="128">
        <f>ABS!CQ11/(ABS!CR11*1000)</f>
        <v>1.4562013989008264</v>
      </c>
      <c r="BN12" s="43">
        <f>ABS!CS11/(ABS!DS11+ABS!DT11)</f>
        <v>9.1027647365675535E-2</v>
      </c>
      <c r="BO12" s="127">
        <f>ABS!CT11/ABS!CU11</f>
        <v>8.1029298920413689E-2</v>
      </c>
      <c r="BP12" s="76"/>
      <c r="BQ12" s="76"/>
      <c r="BR12" s="76"/>
      <c r="BS12" s="76"/>
      <c r="BT12" s="76"/>
      <c r="BU12" s="133" t="s">
        <v>24</v>
      </c>
      <c r="BV12" s="8">
        <v>6157.3340529999996</v>
      </c>
      <c r="BW12" s="8" t="s">
        <v>139</v>
      </c>
      <c r="BX12" s="37">
        <v>0.9225529737520044</v>
      </c>
      <c r="BY12" s="8">
        <v>-0.85511090000000001</v>
      </c>
      <c r="BZ12" s="8" t="s">
        <v>186</v>
      </c>
      <c r="CA12" s="8">
        <v>3.4805581569671999</v>
      </c>
      <c r="CB12" s="37">
        <v>0.70955351545806111</v>
      </c>
      <c r="CC12" s="7">
        <v>14803.335257682023</v>
      </c>
      <c r="CD12" s="7">
        <v>437681744.17398101</v>
      </c>
      <c r="CE12" s="7">
        <f>(CD12/ABS!DE11)*1000</f>
        <v>129450.27747760508</v>
      </c>
      <c r="CI12" s="8"/>
      <c r="CJ12" s="8"/>
      <c r="CN12" s="8"/>
    </row>
    <row r="13" spans="2:92" x14ac:dyDescent="0.25">
      <c r="B13" s="5">
        <v>3</v>
      </c>
      <c r="C13" s="6" t="s">
        <v>26</v>
      </c>
      <c r="D13"/>
      <c r="E13" s="45">
        <f>ABS!E12/ABS!DG12</f>
        <v>0.30419394663288629</v>
      </c>
      <c r="F13" s="45">
        <f>ABS!F12/ABS!DG12</f>
        <v>0.33727535476154957</v>
      </c>
      <c r="G13" s="45">
        <f>ABS!G12/ABS!DH12</f>
        <v>6.7768424379030912E-2</v>
      </c>
      <c r="H13" s="32">
        <f>ABS!H12/ABS!DM12</f>
        <v>0.16032807183814607</v>
      </c>
      <c r="I13" s="89">
        <f>ABS!I12*100000/ABS!DE12</f>
        <v>43.442180129101246</v>
      </c>
      <c r="J13" s="90">
        <f>ABS!J12*100000/ABS!DE12</f>
        <v>11.278258302747439</v>
      </c>
      <c r="K13" s="8">
        <f>ABS!K12/ABS!L12</f>
        <v>15.048712199950506</v>
      </c>
      <c r="L13" s="8">
        <f>ABS!M12/ABS!N12</f>
        <v>1863.1594708752091</v>
      </c>
      <c r="M13" s="8">
        <f>ABS!O12/ABS!P12</f>
        <v>233.28608995741752</v>
      </c>
      <c r="N13" s="8">
        <f>ABS!Q12/ABS!R12</f>
        <v>870.97930151077935</v>
      </c>
      <c r="O13" s="43">
        <f>ABS!S12/ABS!DP12</f>
        <v>0.26195708061191797</v>
      </c>
      <c r="P13" s="35">
        <f>ABS!T12/ABS!DO12</f>
        <v>0.58411433874815277</v>
      </c>
      <c r="Q13" s="35">
        <f>ABS!U12/ABS!DN12</f>
        <v>0.4446359955080002</v>
      </c>
      <c r="R13" s="42">
        <f>ABS!V12/ABS!W12</f>
        <v>0.19677173204381931</v>
      </c>
      <c r="S13" s="35">
        <f>ABS!X12/ABS!DN12</f>
        <v>0.44496518131347984</v>
      </c>
      <c r="T13" s="8">
        <f>ABS!Y12</f>
        <v>9.0944599999999998</v>
      </c>
      <c r="U13" s="8">
        <f>ABS!Z12</f>
        <v>0.42918516000000001</v>
      </c>
      <c r="V13" s="35">
        <f>ABS!AA12/ABS!DV12</f>
        <v>0.1845951641777516</v>
      </c>
      <c r="W13" s="34">
        <f>ABS!AB12</f>
        <v>39.153300000000002</v>
      </c>
      <c r="X13" s="34">
        <f>ABS!AC12</f>
        <v>7.2485400000000002</v>
      </c>
      <c r="Y13" s="34">
        <f>ABS!AD12</f>
        <v>32.176201372997703</v>
      </c>
      <c r="Z13" s="129">
        <f>ABS!AF12/ABS!AE12</f>
        <v>0.1049781742935042</v>
      </c>
      <c r="AA13" s="129">
        <f>ABS!AH12/ABS!AG12</f>
        <v>0.51537080587411799</v>
      </c>
      <c r="AB13" s="8">
        <f>ABS!AI12/(ABS!DF12/100000)</f>
        <v>0</v>
      </c>
      <c r="AC13" s="130">
        <f>(ABS!AJ12/100)</f>
        <v>0.91400000000000003</v>
      </c>
      <c r="AD13" s="130">
        <f>ABS!AL12/ABS!AK12</f>
        <v>0.11774861878453038</v>
      </c>
      <c r="AE13" s="130">
        <f>ABS!AN12/ABS!AM12</f>
        <v>0.51699029126213591</v>
      </c>
      <c r="AF13" s="131">
        <f>ABS!AO12/ABS!AP12</f>
        <v>0.4240587623075398</v>
      </c>
      <c r="AG13" s="132">
        <f>(ABS!AQ12/ABS!DE12)*100000</f>
        <v>28.543740148928705</v>
      </c>
      <c r="AH13" s="150">
        <f>ABS!AR12</f>
        <v>5.4703452542168178E-2</v>
      </c>
      <c r="AI13" s="38">
        <f>(ABS!AS12/ABS!DF12)*100000</f>
        <v>20.241904250395056</v>
      </c>
      <c r="AJ13" s="38">
        <f>(ABS!AT12/ABS!DF12)*100000</f>
        <v>2.6989205667193406</v>
      </c>
      <c r="AK13" s="36">
        <f>ABS!AU12/ABS!DQ12</f>
        <v>0.57481162540365982</v>
      </c>
      <c r="AL13" s="36">
        <f>ABS!AV12/ABS!DQ12</f>
        <v>0.21743810548977396</v>
      </c>
      <c r="AM13" s="130">
        <f>ABS!AW12/ABS!DU12</f>
        <v>4.2689434364994666E-3</v>
      </c>
      <c r="AN13" s="36">
        <f>ABS!AX12/ABS!DW12</f>
        <v>0.2650485436893204</v>
      </c>
      <c r="AO13" s="28"/>
      <c r="AP13" s="28"/>
      <c r="AQ13" s="32">
        <f>ABS!BA12/ABS!BB12</f>
        <v>0.88343949306500758</v>
      </c>
      <c r="AR13" s="79">
        <f>ABS!BC12/ABS!BD12</f>
        <v>3.2721599621109779E-3</v>
      </c>
      <c r="AS13" s="32">
        <f>ABS!BE12/ABS!BF12</f>
        <v>9.6616388096208719E-2</v>
      </c>
      <c r="AT13" s="32">
        <f>ABS!BG12/ABS!BH12</f>
        <v>8.6527828971618134E-2</v>
      </c>
      <c r="AU13" s="32">
        <f>ABS!BI12/ABS!BJ12</f>
        <v>3.2099648757642776E-2</v>
      </c>
      <c r="AV13" s="32">
        <f>ABS!BK12/ABS!BL12</f>
        <v>0.47301218804410911</v>
      </c>
      <c r="AW13" s="139">
        <f>ABS!BM12/ABS!BN12</f>
        <v>9.9041533546325874E-2</v>
      </c>
      <c r="AX13" s="140">
        <f>ABS!BO12/ABS!BP12</f>
        <v>3.6356372353176188E-2</v>
      </c>
      <c r="AY13" s="140">
        <f>ABS!BQ12/ABS!BR12</f>
        <v>0.11956521739130435</v>
      </c>
      <c r="AZ13" s="119">
        <f>ABS!BS12/ABS!BT12</f>
        <v>0.22746765812752634</v>
      </c>
      <c r="BA13" s="119">
        <f>ABS!BU12/ABS!BV12</f>
        <v>0.32764885689187395</v>
      </c>
      <c r="BB13" s="119">
        <f>ABS!BW12/ABS!BX12</f>
        <v>0.52138551112943121</v>
      </c>
      <c r="BC13" s="119">
        <f>ABS!BY12/ABS!BZ12</f>
        <v>6.0398283201489607E-2</v>
      </c>
      <c r="BD13" s="141">
        <f>ABS!CB12/ABS!CA12</f>
        <v>0.10940465918895599</v>
      </c>
      <c r="BE13" s="141">
        <f>ABS!CD12/ABS!CC12</f>
        <v>0.25709779179810727</v>
      </c>
      <c r="BF13" s="141">
        <f>ABS!CF12/ABS!CE12</f>
        <v>0.5567643329106321</v>
      </c>
      <c r="BG13" s="126">
        <f>ABS!CG12/(ABS!CH12/10)</f>
        <v>2.5486725663716814</v>
      </c>
      <c r="BH13" s="76"/>
      <c r="BI13" s="37">
        <f>ABS!CK12/ABS!CJ12</f>
        <v>0.94366197183098588</v>
      </c>
      <c r="BJ13" s="76"/>
      <c r="BK13" s="37">
        <f>ABS!CM12/ABS!CN12</f>
        <v>9.3261156488824812E-2</v>
      </c>
      <c r="BL13" s="128">
        <f>(ABS!CO12+ABS!CP12)/(ABS!CR12*1000)</f>
        <v>0.61441243235998255</v>
      </c>
      <c r="BM13" s="128">
        <f>ABS!CQ12/(ABS!CR12*1000)</f>
        <v>1.3716734155834183</v>
      </c>
      <c r="BN13" s="43">
        <f>ABS!CS12/(ABS!DS12+ABS!DT12)</f>
        <v>0.18191603875134554</v>
      </c>
      <c r="BO13" s="127">
        <f>ABS!CT12/ABS!CU12</f>
        <v>0.18607909122748245</v>
      </c>
      <c r="BP13" s="76"/>
      <c r="BQ13" s="76"/>
      <c r="BR13" s="76"/>
      <c r="BS13" s="76"/>
      <c r="BT13" s="76"/>
      <c r="BU13" s="133" t="s">
        <v>26</v>
      </c>
      <c r="BV13" s="8">
        <v>6746.7539150000002</v>
      </c>
      <c r="BW13" s="8" t="s">
        <v>139</v>
      </c>
      <c r="BX13" s="37">
        <v>0.86736281037197216</v>
      </c>
      <c r="BY13" s="8">
        <v>-0.47379569999999999</v>
      </c>
      <c r="BZ13" s="8" t="s">
        <v>187</v>
      </c>
      <c r="CA13" s="8">
        <v>3.3390460014343</v>
      </c>
      <c r="CB13" s="37">
        <v>0.74504835410079973</v>
      </c>
      <c r="CC13" s="7">
        <v>15655.819063682533</v>
      </c>
      <c r="CD13" s="7">
        <v>117252059.384408</v>
      </c>
      <c r="CE13" s="7">
        <f>(CD13/ABS!DE12)*1000</f>
        <v>163259.13731684387</v>
      </c>
      <c r="CI13" s="8"/>
      <c r="CJ13" s="8"/>
      <c r="CN13" s="8"/>
    </row>
    <row r="14" spans="2:92" x14ac:dyDescent="0.25">
      <c r="B14" s="5">
        <v>4</v>
      </c>
      <c r="C14" s="6" t="s">
        <v>27</v>
      </c>
      <c r="D14"/>
      <c r="E14" s="45">
        <f>ABS!E13/ABS!DG13</f>
        <v>0.30392330339862944</v>
      </c>
      <c r="F14" s="45">
        <f>ABS!F13/ABS!DG13</f>
        <v>0.31790647161547009</v>
      </c>
      <c r="G14" s="45">
        <f>ABS!G13/ABS!DH13</f>
        <v>6.4192041009664552E-2</v>
      </c>
      <c r="H14" s="32">
        <f>ABS!H13/ABS!DM13</f>
        <v>0.14058586900221404</v>
      </c>
      <c r="I14" s="89">
        <f>ABS!I13*100000/ABS!DE13</f>
        <v>62.251575885011796</v>
      </c>
      <c r="J14" s="90">
        <f>ABS!J13*100000/ABS!DE13</f>
        <v>11.927765452420143</v>
      </c>
      <c r="K14" s="8">
        <f>ABS!K13/ABS!L13</f>
        <v>16.473338628057352</v>
      </c>
      <c r="L14" s="8">
        <f>ABS!M13/ABS!N13</f>
        <v>144.63680190569991</v>
      </c>
      <c r="M14" s="8">
        <f>ABS!O13/ABS!P13</f>
        <v>351.81092276364672</v>
      </c>
      <c r="N14" s="8">
        <f>ABS!Q13/ABS!R13</f>
        <v>1023.2977219556764</v>
      </c>
      <c r="O14" s="43">
        <f>ABS!S13/ABS!DP13</f>
        <v>0.12159655962898949</v>
      </c>
      <c r="P14" s="35">
        <f>ABS!T13/ABS!DO13</f>
        <v>0.66092384986506436</v>
      </c>
      <c r="Q14" s="35">
        <f>ABS!U13/ABS!DN13</f>
        <v>0.39416469101131629</v>
      </c>
      <c r="R14" s="42">
        <f>ABS!V13/ABS!W13</f>
        <v>0.1567070249997452</v>
      </c>
      <c r="S14" s="35">
        <f>ABS!X13/ABS!DN13</f>
        <v>0.41396414173623164</v>
      </c>
      <c r="T14" s="8">
        <f>ABS!Y13</f>
        <v>8.3910999999999998</v>
      </c>
      <c r="U14" s="8">
        <f>ABS!Z13</f>
        <v>0.50924689999999995</v>
      </c>
      <c r="V14" s="35">
        <f>ABS!AA13/ABS!DV13</f>
        <v>0.1590670116760691</v>
      </c>
      <c r="W14" s="34">
        <f>ABS!AB13</f>
        <v>41.082999999999998</v>
      </c>
      <c r="X14" s="34">
        <f>ABS!AC13</f>
        <v>7.3927800000000001</v>
      </c>
      <c r="Y14" s="34">
        <f>ABS!AD13</f>
        <v>26.1313131313131</v>
      </c>
      <c r="Z14" s="129">
        <f>ABS!AF13/ABS!AE13</f>
        <v>5.5378713675311907E-2</v>
      </c>
      <c r="AA14" s="129">
        <f>ABS!AH13/ABS!AG13</f>
        <v>0.43185344121304992</v>
      </c>
      <c r="AB14" s="8">
        <f>ABS!AI13/(ABS!DF13/100000)</f>
        <v>0</v>
      </c>
      <c r="AC14" s="130">
        <f>(ABS!AJ13/100)</f>
        <v>0.97799999999999998</v>
      </c>
      <c r="AD14" s="130">
        <f>ABS!AL13/ABS!AK13</f>
        <v>0.11022781205505458</v>
      </c>
      <c r="AE14" s="130">
        <f>ABS!AN13/ABS!AM13</f>
        <v>0.73463069438301631</v>
      </c>
      <c r="AF14" s="131">
        <f>ABS!AO13/ABS!AP13</f>
        <v>0.52825323725135687</v>
      </c>
      <c r="AG14" s="132">
        <f>(ABS!AQ13/ABS!DE13)*100000</f>
        <v>23.173944307559136</v>
      </c>
      <c r="AH14" s="150">
        <f>ABS!AR13</f>
        <v>5.4703452542168178E-2</v>
      </c>
      <c r="AI14" s="38">
        <f>(ABS!AS13/ABS!DF13)*100000</f>
        <v>27.959952400977031</v>
      </c>
      <c r="AJ14" s="38">
        <f>(ABS!AT13/ABS!DF13)*100000</f>
        <v>1.0065582864351732</v>
      </c>
      <c r="AK14" s="36">
        <f>ABS!AU13/ABS!DQ13</f>
        <v>0.30048959608323134</v>
      </c>
      <c r="AL14" s="36">
        <f>ABS!AV13/ABS!DQ13</f>
        <v>4.467564259485924E-2</v>
      </c>
      <c r="AM14" s="130">
        <f>ABS!AW13/ABS!DU13</f>
        <v>3.6472509526401742E-2</v>
      </c>
      <c r="AN14" s="36">
        <f>ABS!AX13/ABS!DW13</f>
        <v>0.26670146137787054</v>
      </c>
      <c r="AO14" s="28"/>
      <c r="AP14" s="28"/>
      <c r="AQ14" s="32">
        <f>ABS!BA13/ABS!BB13</f>
        <v>0.92160767302339752</v>
      </c>
      <c r="AR14" s="79">
        <f>ABS!BC13/ABS!BD13</f>
        <v>0</v>
      </c>
      <c r="AS14" s="32">
        <f>ABS!BE13/ABS!BF13</f>
        <v>9.9243435692033824E-2</v>
      </c>
      <c r="AT14" s="32">
        <f>ABS!BG13/ABS!BH13</f>
        <v>0.13438423645320197</v>
      </c>
      <c r="AU14" s="32">
        <f>ABS!BI13/ABS!BJ13</f>
        <v>3.5372608257804632E-2</v>
      </c>
      <c r="AV14" s="32">
        <f>ABS!BK13/ABS!BL13</f>
        <v>0.24016899577510561</v>
      </c>
      <c r="AW14" s="139">
        <f>ABS!BM13/ABS!BN13</f>
        <v>8.3038869257950523E-2</v>
      </c>
      <c r="AX14" s="140">
        <f>ABS!BO13/ABS!BP13</f>
        <v>4.7745901639344265E-2</v>
      </c>
      <c r="AY14" s="140">
        <f>ABS!BQ13/ABS!BR13</f>
        <v>9.4919259551004331E-2</v>
      </c>
      <c r="AZ14" s="119">
        <f>ABS!BS13/ABS!BT13</f>
        <v>0.3584134998148284</v>
      </c>
      <c r="BA14" s="119">
        <f>ABS!BU13/ABS!BV13</f>
        <v>0.44773777554339367</v>
      </c>
      <c r="BB14" s="119">
        <f>ABS!BW13/ABS!BX13</f>
        <v>0.59197604399671</v>
      </c>
      <c r="BC14" s="119">
        <f>ABS!BY13/ABS!BZ13</f>
        <v>0.13064411119439323</v>
      </c>
      <c r="BD14" s="141">
        <f>ABS!CB13/ABS!CA13</f>
        <v>9.0761988820241252E-2</v>
      </c>
      <c r="BE14" s="141">
        <f>ABS!CD13/ABS!CC13</f>
        <v>0.24635332252836303</v>
      </c>
      <c r="BF14" s="141">
        <f>ABS!CF13/ABS!CE13</f>
        <v>0.55726852271696747</v>
      </c>
      <c r="BG14" s="126">
        <f>ABS!CG13/(ABS!CH13/10)</f>
        <v>2.1085858585858586</v>
      </c>
      <c r="BH14" s="76"/>
      <c r="BI14" s="37">
        <f>ABS!CK13/ABS!CJ13</f>
        <v>0.65714285714285714</v>
      </c>
      <c r="BJ14" s="76"/>
      <c r="BK14" s="37">
        <f>ABS!CM13/ABS!CN13</f>
        <v>0.11050824124768824</v>
      </c>
      <c r="BL14" s="128">
        <f>(ABS!CO13+ABS!CP13)/(ABS!CR13*1000)</f>
        <v>0.71814244366237001</v>
      </c>
      <c r="BM14" s="128">
        <f>ABS!CQ13/(ABS!CR13*1000)</f>
        <v>0.84622393031774878</v>
      </c>
      <c r="BN14" s="43">
        <f>ABS!CS13/(ABS!DS13+ABS!DT13)</f>
        <v>0.15422276621787026</v>
      </c>
      <c r="BO14" s="127">
        <f>ABS!CT13/ABS!CU13</f>
        <v>0.19511647819539993</v>
      </c>
      <c r="BP14" s="76"/>
      <c r="BQ14" s="76"/>
      <c r="BR14" s="76"/>
      <c r="BS14" s="76"/>
      <c r="BT14" s="76"/>
      <c r="BU14" s="133" t="s">
        <v>27</v>
      </c>
      <c r="BV14" s="8">
        <v>5704.3566769999998</v>
      </c>
      <c r="BW14" s="8" t="s">
        <v>140</v>
      </c>
      <c r="BX14" s="37">
        <v>0.74920559224132477</v>
      </c>
      <c r="BY14" s="8">
        <v>0.21620929999999999</v>
      </c>
      <c r="BZ14" s="8" t="s">
        <v>188</v>
      </c>
      <c r="CA14" s="8">
        <v>3.6511716842650999</v>
      </c>
      <c r="CB14" s="37">
        <v>0.73495186917694355</v>
      </c>
      <c r="CC14" s="7">
        <v>12902.654795217393</v>
      </c>
      <c r="CD14" s="7">
        <v>710020087.84841299</v>
      </c>
      <c r="CE14" s="7">
        <f>(CD14/ABS!DE13)*1000</f>
        <v>806566.95946310624</v>
      </c>
      <c r="CI14" s="8"/>
      <c r="CJ14" s="8"/>
      <c r="CN14" s="8"/>
    </row>
    <row r="15" spans="2:92" x14ac:dyDescent="0.25">
      <c r="B15" s="5">
        <v>5</v>
      </c>
      <c r="C15" s="6" t="s">
        <v>28</v>
      </c>
      <c r="D15"/>
      <c r="E15" s="45">
        <f>ABS!E14/ABS!DG14</f>
        <v>0.27631827742175014</v>
      </c>
      <c r="F15" s="45">
        <f>ABS!F14/ABS!DG14</f>
        <v>0.27570128768777952</v>
      </c>
      <c r="G15" s="45">
        <f>ABS!G14/ABS!DH14</f>
        <v>7.0423068370906061E-2</v>
      </c>
      <c r="H15" s="32">
        <f>ABS!H14/ABS!DM14</f>
        <v>0.14477934345363433</v>
      </c>
      <c r="I15" s="89">
        <f>ABS!I14*100000/ABS!DE14</f>
        <v>75.637311823641198</v>
      </c>
      <c r="J15" s="90">
        <f>ABS!J14*100000/ABS!DE14</f>
        <v>18.027007987244769</v>
      </c>
      <c r="K15" s="8">
        <f>ABS!K14/ABS!L14</f>
        <v>11.661070668614697</v>
      </c>
      <c r="L15" s="8">
        <f>ABS!M14/ABS!N14</f>
        <v>982.95743497554929</v>
      </c>
      <c r="M15" s="8">
        <f>ABS!O14/ABS!P14</f>
        <v>450.58336262733525</v>
      </c>
      <c r="N15" s="8">
        <f>ABS!Q14/ABS!R14</f>
        <v>948.62204724289347</v>
      </c>
      <c r="O15" s="43">
        <f>ABS!S14/ABS!DP14</f>
        <v>0.1459881026011661</v>
      </c>
      <c r="P15" s="35">
        <f>ABS!T14/ABS!DO14</f>
        <v>0.62949762101852691</v>
      </c>
      <c r="Q15" s="35">
        <f>ABS!U14/ABS!DN14</f>
        <v>0.37657559995515782</v>
      </c>
      <c r="R15" s="42">
        <f>ABS!V14/ABS!W14</f>
        <v>0.15841067248787075</v>
      </c>
      <c r="S15" s="35">
        <f>ABS!X14/ABS!DN14</f>
        <v>0.59370010350716229</v>
      </c>
      <c r="T15" s="8">
        <f>ABS!Y14</f>
        <v>9.1980500000000003</v>
      </c>
      <c r="U15" s="8">
        <f>ABS!Z14</f>
        <v>0.16310915000000001</v>
      </c>
      <c r="V15" s="35">
        <f>ABS!AA14/ABS!DV14</f>
        <v>0.15637676937683412</v>
      </c>
      <c r="W15" s="34">
        <f>ABS!AB14</f>
        <v>41.713099999999997</v>
      </c>
      <c r="X15" s="34">
        <f>ABS!AC14</f>
        <v>7.4292699999999998</v>
      </c>
      <c r="Y15" s="34">
        <f>ABS!AD14</f>
        <v>27.358173076923102</v>
      </c>
      <c r="Z15" s="129">
        <f>ABS!AF14/ABS!AE14</f>
        <v>1.6764429383047057E-2</v>
      </c>
      <c r="AA15" s="129">
        <f>ABS!AH14/ABS!AG14</f>
        <v>0.41269845237757491</v>
      </c>
      <c r="AB15" s="8">
        <f>ABS!AI14/(ABS!DF14/100000)</f>
        <v>1.2783728706033715</v>
      </c>
      <c r="AC15" s="130">
        <f>(ABS!AJ14/100)</f>
        <v>0.98</v>
      </c>
      <c r="AD15" s="130">
        <f>ABS!AL14/ABS!AK14</f>
        <v>0.12192128303739465</v>
      </c>
      <c r="AE15" s="130">
        <f>ABS!AN14/ABS!AM14</f>
        <v>0.70711343649114999</v>
      </c>
      <c r="AF15" s="131">
        <f>ABS!AO14/ABS!AP14</f>
        <v>0.6739318860286313</v>
      </c>
      <c r="AG15" s="132">
        <f>(ABS!AQ14/ABS!DE14)*100000</f>
        <v>18.407616601178916</v>
      </c>
      <c r="AH15" s="150">
        <f>ABS!AR14</f>
        <v>1.7698003044169269E-2</v>
      </c>
      <c r="AI15" s="38">
        <f>(ABS!AS14/ABS!DF14)*100000</f>
        <v>14.458602253080914</v>
      </c>
      <c r="AJ15" s="38">
        <f>(ABS!AT14/ABS!DF14)*100000</f>
        <v>1.9141411966253692</v>
      </c>
      <c r="AK15" s="36">
        <f>ABS!AU14/ABS!DQ14</f>
        <v>0.52250247279920869</v>
      </c>
      <c r="AL15" s="36">
        <f>ABS!AV14/ABS!DQ14</f>
        <v>0.39515331355093969</v>
      </c>
      <c r="AM15" s="130">
        <f>ABS!AW14/ABS!DU14</f>
        <v>0</v>
      </c>
      <c r="AN15" s="36">
        <f>ABS!AX14/ABS!DW14</f>
        <v>0.26745562130177514</v>
      </c>
      <c r="AO15" s="28"/>
      <c r="AP15" s="28"/>
      <c r="AQ15" s="32">
        <f>ABS!BA14/ABS!BB14</f>
        <v>0.83979891736157009</v>
      </c>
      <c r="AR15" s="79">
        <f>ABS!BC14/ABS!BD14</f>
        <v>5.1319764463024706E-3</v>
      </c>
      <c r="AS15" s="32">
        <f>ABS!BE14/ABS!BF14</f>
        <v>7.302069185907166E-2</v>
      </c>
      <c r="AT15" s="32">
        <f>ABS!BG14/ABS!BH14</f>
        <v>0.10739922694643843</v>
      </c>
      <c r="AU15" s="32">
        <f>ABS!BI14/ABS!BJ14</f>
        <v>4.1736647631844141E-2</v>
      </c>
      <c r="AV15" s="32">
        <f>ABS!BK14/ABS!BL14</f>
        <v>0.12777777777777777</v>
      </c>
      <c r="AW15" s="139">
        <f>ABS!BM14/ABS!BN14</f>
        <v>0.18378226711560045</v>
      </c>
      <c r="AX15" s="140">
        <f>ABS!BO14/ABS!BP14</f>
        <v>9.9014336917562729E-2</v>
      </c>
      <c r="AY15" s="140">
        <f>ABS!BQ14/ABS!BR14</f>
        <v>0.38348868175765644</v>
      </c>
      <c r="AZ15" s="119">
        <f>ABS!BS14/ABS!BT14</f>
        <v>0.20895442186374921</v>
      </c>
      <c r="BA15" s="119">
        <f>ABS!BU14/ABS!BV14</f>
        <v>0.27614971193085952</v>
      </c>
      <c r="BB15" s="119">
        <f>ABS!BW14/ABS!BX14</f>
        <v>0.4594308300220164</v>
      </c>
      <c r="BC15" s="119">
        <f>ABS!BY14/ABS!BZ14</f>
        <v>3.7639130523964295E-2</v>
      </c>
      <c r="BD15" s="141">
        <f>ABS!CB14/ABS!CA14</f>
        <v>4.9908003679852805E-2</v>
      </c>
      <c r="BE15" s="141">
        <f>ABS!CD14/ABS!CC14</f>
        <v>0.51152073732718895</v>
      </c>
      <c r="BF15" s="141">
        <f>ABS!CF14/ABS!CE14</f>
        <v>0.56307829565567757</v>
      </c>
      <c r="BG15" s="126">
        <f>ABS!CG14/(ABS!CH14/10)</f>
        <v>3.592857142857143</v>
      </c>
      <c r="BH15" s="76"/>
      <c r="BI15" s="37">
        <f>ABS!CK14/ABS!CJ14</f>
        <v>5.5555555555555552E-2</v>
      </c>
      <c r="BJ15" s="76"/>
      <c r="BK15" s="37">
        <f>ABS!CM14/ABS!CN14</f>
        <v>6.4572117684695077E-2</v>
      </c>
      <c r="BL15" s="128">
        <f>(ABS!CO14+ABS!CP14)/(ABS!CR14*1000)</f>
        <v>0.92103316909154942</v>
      </c>
      <c r="BM15" s="128">
        <f>ABS!CQ14/(ABS!CR14*1000)</f>
        <v>0.8264722633407855</v>
      </c>
      <c r="BN15" s="43">
        <f>ABS!CS14/(ABS!DS14+ABS!DT14)</f>
        <v>0.11003956478733927</v>
      </c>
      <c r="BO15" s="127">
        <f>ABS!CT14/ABS!CU14</f>
        <v>0.15268506588343658</v>
      </c>
      <c r="BP15" s="76"/>
      <c r="BQ15" s="76"/>
      <c r="BR15" s="76"/>
      <c r="BS15" s="76"/>
      <c r="BT15" s="76"/>
      <c r="BU15" s="133" t="s">
        <v>28</v>
      </c>
      <c r="BV15" s="8">
        <v>5934.5228189999998</v>
      </c>
      <c r="BW15" s="8" t="s">
        <v>141</v>
      </c>
      <c r="BX15" s="37">
        <v>0.90749535922897517</v>
      </c>
      <c r="BY15" s="8">
        <v>-1.1605840000000001</v>
      </c>
      <c r="BZ15" s="8" t="s">
        <v>186</v>
      </c>
      <c r="CA15" s="8">
        <v>3.5738279819489001</v>
      </c>
      <c r="CB15" s="37">
        <v>0.77431973603648263</v>
      </c>
      <c r="CC15" s="7">
        <v>13983.047585768001</v>
      </c>
      <c r="CD15" s="7">
        <v>514575116.76215297</v>
      </c>
      <c r="CE15" s="7">
        <f>(CD15/ABS!DE14)*1000</f>
        <v>178047.01995986066</v>
      </c>
      <c r="CI15" s="8"/>
      <c r="CJ15" s="8"/>
      <c r="CN15" s="8"/>
    </row>
    <row r="16" spans="2:92" x14ac:dyDescent="0.25">
      <c r="B16" s="5">
        <v>6</v>
      </c>
      <c r="C16" s="6" t="s">
        <v>29</v>
      </c>
      <c r="D16"/>
      <c r="E16" s="45">
        <f>ABS!E15/ABS!DG15</f>
        <v>0.270821193026267</v>
      </c>
      <c r="F16" s="45">
        <f>ABS!F15/ABS!DG15</f>
        <v>0.27531697996668425</v>
      </c>
      <c r="G16" s="45">
        <f>ABS!G15/ABS!DH15</f>
        <v>7.4235532312128996E-2</v>
      </c>
      <c r="H16" s="32">
        <f>ABS!H15/ABS!DM15</f>
        <v>0.11844427592883443</v>
      </c>
      <c r="I16" s="89">
        <f>ABS!I15*100000/ABS!DE15</f>
        <v>78.906479353281924</v>
      </c>
      <c r="J16" s="90">
        <f>ABS!J15*100000/ABS!DE15</f>
        <v>13.747771357377612</v>
      </c>
      <c r="K16" s="8">
        <f>ABS!K15/ABS!L15</f>
        <v>15.730188349108236</v>
      </c>
      <c r="L16" s="8">
        <f>ABS!M15/ABS!N15</f>
        <v>1569.3624693271067</v>
      </c>
      <c r="M16" s="8">
        <f>ABS!O15/ABS!P15</f>
        <v>382.42697383840124</v>
      </c>
      <c r="N16" s="8">
        <f>ABS!Q15/ABS!R15</f>
        <v>1085.0652074499053</v>
      </c>
      <c r="O16" s="43">
        <f>ABS!S15/ABS!DP15</f>
        <v>5.637995215672096E-2</v>
      </c>
      <c r="P16" s="35">
        <f>ABS!T15/ABS!DO15</f>
        <v>0.68538674243946029</v>
      </c>
      <c r="Q16" s="35">
        <f>ABS!U15/ABS!DN15</f>
        <v>0.56356168675568696</v>
      </c>
      <c r="R16" s="42">
        <f>ABS!V15/ABS!W15</f>
        <v>0.16300321640482576</v>
      </c>
      <c r="S16" s="35">
        <f>ABS!X15/ABS!DN15</f>
        <v>0.67345579835929448</v>
      </c>
      <c r="T16" s="8">
        <f>ABS!Y15</f>
        <v>8.6512399999999996</v>
      </c>
      <c r="U16" s="8">
        <f>ABS!Z15</f>
        <v>0.28133348000000002</v>
      </c>
      <c r="V16" s="35">
        <f>ABS!AA15/ABS!DV15</f>
        <v>0.2221759372702769</v>
      </c>
      <c r="W16" s="34">
        <f>ABS!AB15</f>
        <v>38.683500000000002</v>
      </c>
      <c r="X16" s="34">
        <f>ABS!AC15</f>
        <v>7.3040200000000004</v>
      </c>
      <c r="Y16" s="34">
        <f>ABS!AD15</f>
        <v>25.177483443708599</v>
      </c>
      <c r="Z16" s="129">
        <f>ABS!AF15/ABS!AE15</f>
        <v>5.1071086837873314E-2</v>
      </c>
      <c r="AA16" s="129">
        <f>ABS!AH15/ABS!AG15</f>
        <v>0.47278616022016506</v>
      </c>
      <c r="AB16" s="8">
        <f>ABS!AI15/(ABS!DF15/100000)</f>
        <v>0</v>
      </c>
      <c r="AC16" s="130">
        <f>(ABS!AJ15/100)</f>
        <v>0.94799999999999995</v>
      </c>
      <c r="AD16" s="130">
        <f>ABS!AL15/ABS!AK15</f>
        <v>0.2211114113302711</v>
      </c>
      <c r="AE16" s="130">
        <f>ABS!AN15/ABS!AM15</f>
        <v>0.61745379876796713</v>
      </c>
      <c r="AF16" s="131">
        <f>ABS!AO15/ABS!AP15</f>
        <v>0.49125633151365594</v>
      </c>
      <c r="AG16" s="132">
        <f>(ABS!AQ15/ABS!DE15)*100000</f>
        <v>131.46306360492341</v>
      </c>
      <c r="AH16" s="150">
        <f>ABS!AR15</f>
        <v>0.17310569148795163</v>
      </c>
      <c r="AI16" s="38">
        <f>(ABS!AS15/ABS!DF15)*100000</f>
        <v>29.114661130661535</v>
      </c>
      <c r="AJ16" s="38">
        <f>(ABS!AT15/ABS!DF15)*100000</f>
        <v>3.0943118109881826</v>
      </c>
      <c r="AK16" s="36">
        <f>ABS!AU15/ABS!DQ15</f>
        <v>0.57738095238095233</v>
      </c>
      <c r="AL16" s="36">
        <f>ABS!AV15/ABS!DQ15</f>
        <v>0.33333333333333331</v>
      </c>
      <c r="AM16" s="130">
        <f>ABS!AW15/ABS!DU15</f>
        <v>0.10838272650296359</v>
      </c>
      <c r="AN16" s="36">
        <f>ABS!AX15/ABS!DW15</f>
        <v>0.50827205882352944</v>
      </c>
      <c r="AO16" s="28"/>
      <c r="AP16" s="28"/>
      <c r="AQ16" s="32">
        <f>ABS!BA15/ABS!BB15</f>
        <v>0.91730250461928542</v>
      </c>
      <c r="AR16" s="79">
        <f>ABS!BC15/ABS!BD15</f>
        <v>0</v>
      </c>
      <c r="AS16" s="32">
        <f>ABS!BE15/ABS!BF15</f>
        <v>6.7693554925010127E-2</v>
      </c>
      <c r="AT16" s="32">
        <f>ABS!BG15/ABS!BH15</f>
        <v>0.12713275072825633</v>
      </c>
      <c r="AU16" s="32">
        <f>ABS!BI15/ABS!BJ15</f>
        <v>5.2486834406085432E-2</v>
      </c>
      <c r="AV16" s="32">
        <f>ABS!BK15/ABS!BL15</f>
        <v>0.19330543933054392</v>
      </c>
      <c r="AW16" s="139">
        <f>ABS!BM15/ABS!BN15</f>
        <v>0.28323478924279993</v>
      </c>
      <c r="AX16" s="140">
        <f>ABS!BO15/ABS!BP15</f>
        <v>0.19135171944160709</v>
      </c>
      <c r="AY16" s="140">
        <f>ABS!BQ15/ABS!BR15</f>
        <v>0.70363408521303261</v>
      </c>
      <c r="AZ16" s="119">
        <f>ABS!BS15/ABS!BT15</f>
        <v>0.34482480899402912</v>
      </c>
      <c r="BA16" s="119">
        <f>ABS!BU15/ABS!BV15</f>
        <v>0.41614224682327877</v>
      </c>
      <c r="BB16" s="119">
        <f>ABS!BW15/ABS!BX15</f>
        <v>0.47654379679779957</v>
      </c>
      <c r="BC16" s="119">
        <f>ABS!BY15/ABS!BZ15</f>
        <v>8.944046383009345E-2</v>
      </c>
      <c r="BD16" s="141">
        <f>ABS!CB15/ABS!CA15</f>
        <v>8.8899567515617492E-2</v>
      </c>
      <c r="BE16" s="141">
        <f>ABS!CD15/ABS!CC15</f>
        <v>0.3472972972972973</v>
      </c>
      <c r="BF16" s="141">
        <f>ABS!CF15/ABS!CE15</f>
        <v>0.62279111916628904</v>
      </c>
      <c r="BG16" s="126">
        <f>ABS!CG15/(ABS!CH15/10)</f>
        <v>2.9700854700854702</v>
      </c>
      <c r="BH16" s="76"/>
      <c r="BI16" s="37">
        <f>ABS!CK15/ABS!CJ15</f>
        <v>0.96551724137931039</v>
      </c>
      <c r="BJ16" s="76"/>
      <c r="BK16" s="37">
        <f>ABS!CM15/ABS!CN15</f>
        <v>0.10681903452502436</v>
      </c>
      <c r="BL16" s="128">
        <f>(ABS!CO15+ABS!CP15)/(ABS!CR15*1000)</f>
        <v>1.1402943092563473</v>
      </c>
      <c r="BM16" s="128">
        <f>ABS!CQ15/(ABS!CR15*1000)</f>
        <v>1.2258038723525497</v>
      </c>
      <c r="BN16" s="43">
        <f>ABS!CS15/(ABS!DS15+ABS!DT15)</f>
        <v>0.11507936507936507</v>
      </c>
      <c r="BO16" s="127">
        <f>ABS!CT15/ABS!CU15</f>
        <v>0.3908857959546081</v>
      </c>
      <c r="BP16" s="76"/>
      <c r="BQ16" s="76"/>
      <c r="BR16" s="76"/>
      <c r="BS16" s="76"/>
      <c r="BT16" s="76"/>
      <c r="BU16" s="133" t="s">
        <v>29</v>
      </c>
      <c r="BV16" s="8">
        <v>5840.4513610000004</v>
      </c>
      <c r="BW16" s="8" t="s">
        <v>138</v>
      </c>
      <c r="BX16" s="37">
        <v>0.89217171678328666</v>
      </c>
      <c r="BY16" s="8">
        <v>-0.80318440000000002</v>
      </c>
      <c r="BZ16" s="8" t="s">
        <v>186</v>
      </c>
      <c r="CA16" s="8">
        <v>3.4776518344878999</v>
      </c>
      <c r="CB16" s="37">
        <v>0.72604397504204188</v>
      </c>
      <c r="CC16" s="7">
        <v>13102.747909329135</v>
      </c>
      <c r="CD16" s="7">
        <v>90700379.932031095</v>
      </c>
      <c r="CE16" s="7">
        <f>(CD16/ABS!DE15)*1000</f>
        <v>129888.34222217127</v>
      </c>
      <c r="CI16" s="8"/>
      <c r="CJ16" s="8"/>
      <c r="CN16" s="8"/>
    </row>
    <row r="17" spans="2:92" x14ac:dyDescent="0.25">
      <c r="B17" s="5">
        <v>7</v>
      </c>
      <c r="C17" s="6" t="s">
        <v>30</v>
      </c>
      <c r="D17"/>
      <c r="E17" s="45">
        <f>ABS!E16/ABS!DG16</f>
        <v>0.28575993516397008</v>
      </c>
      <c r="F17" s="45">
        <f>ABS!F16/ABS!DG16</f>
        <v>0.16018306775769553</v>
      </c>
      <c r="G17" s="45">
        <f>ABS!G16/ABS!DH16</f>
        <v>4.0346580758023415E-2</v>
      </c>
      <c r="H17" s="32">
        <f>ABS!H16/ABS!DM16</f>
        <v>0.1166001165988762</v>
      </c>
      <c r="I17" s="89">
        <f>ABS!I16*100000/ABS!DE16</f>
        <v>49.382851101718124</v>
      </c>
      <c r="J17" s="90">
        <f>ABS!J16*100000/ABS!DE16</f>
        <v>11.779216461367101</v>
      </c>
      <c r="K17" s="8">
        <f>ABS!K16/ABS!L16</f>
        <v>23.961473935375988</v>
      </c>
      <c r="L17" s="8">
        <f>ABS!M16/ABS!N16</f>
        <v>1629.6594231079368</v>
      </c>
      <c r="M17" s="8">
        <f>ABS!O16/ABS!P16</f>
        <v>296.13573322365806</v>
      </c>
      <c r="N17" s="8">
        <f>ABS!Q16/ABS!R16</f>
        <v>1160.0873992919956</v>
      </c>
      <c r="O17" s="43">
        <f>ABS!S16/ABS!DP16</f>
        <v>0.15798046444004088</v>
      </c>
      <c r="P17" s="35">
        <f>ABS!T16/ABS!DO16</f>
        <v>0.73639647739085257</v>
      </c>
      <c r="Q17" s="35">
        <f>ABS!U16/ABS!DN16</f>
        <v>0.51726415312754526</v>
      </c>
      <c r="R17" s="42">
        <f>ABS!V16/ABS!W16</f>
        <v>8.6434426784819052E-2</v>
      </c>
      <c r="S17" s="35">
        <f>ABS!X16/ABS!DN16</f>
        <v>0.25528208947143682</v>
      </c>
      <c r="T17" s="8">
        <f>ABS!Y16</f>
        <v>6.20967</v>
      </c>
      <c r="U17" s="8">
        <f>ABS!Z16</f>
        <v>0.78900188999999998</v>
      </c>
      <c r="V17" s="35">
        <f>ABS!AA16/ABS!DV16</f>
        <v>0.15635377547616205</v>
      </c>
      <c r="W17" s="34">
        <f>ABS!AB16</f>
        <v>41.157499999999999</v>
      </c>
      <c r="X17" s="34">
        <f>ABS!AC16</f>
        <v>7.6641300000000001</v>
      </c>
      <c r="Y17" s="34">
        <f>ABS!AD16</f>
        <v>23.0779220779221</v>
      </c>
      <c r="Z17" s="129">
        <f>ABS!AF16/ABS!AE16</f>
        <v>9.1238371239990412E-3</v>
      </c>
      <c r="AA17" s="129">
        <f>ABS!AH16/ABS!AG16</f>
        <v>0.36113629833003008</v>
      </c>
      <c r="AB17" s="8">
        <f>ABS!AI16/(ABS!DF16/100000)</f>
        <v>9.640278781437913E-3</v>
      </c>
      <c r="AC17" s="130">
        <f>(ABS!AJ16/100)</f>
        <v>0.69799999999999995</v>
      </c>
      <c r="AD17" s="130">
        <f>ABS!AL16/ABS!AK16</f>
        <v>0.16042052511166793</v>
      </c>
      <c r="AE17" s="130">
        <f>ABS!AN16/ABS!AM16</f>
        <v>0.61410875498635309</v>
      </c>
      <c r="AF17" s="131">
        <f>ABS!AO16/ABS!AP16</f>
        <v>0.48702935437056166</v>
      </c>
      <c r="AG17" s="132">
        <f>(ABS!AQ16/ABS!DE16)*100000</f>
        <v>3.164565616486684</v>
      </c>
      <c r="AH17" s="150">
        <f>ABS!AR16</f>
        <v>0.01</v>
      </c>
      <c r="AI17" s="38">
        <f>(ABS!AS16/ABS!DF16)*100000</f>
        <v>34.049464656038708</v>
      </c>
      <c r="AJ17" s="38">
        <f>(ABS!AT16/ABS!DF16)*100000</f>
        <v>1.6002862777186937</v>
      </c>
      <c r="AK17" s="36">
        <f>ABS!AU16/ABS!DQ16</f>
        <v>0.39759351294794665</v>
      </c>
      <c r="AL17" s="36">
        <f>ABS!AV16/ABS!DQ16</f>
        <v>4.6821867643212139E-2</v>
      </c>
      <c r="AM17" s="130">
        <f>ABS!AW16/ABS!DU16</f>
        <v>8.5874013025185863E-3</v>
      </c>
      <c r="AN17" s="36">
        <f>ABS!AX16/ABS!DW16</f>
        <v>0.19102493074792243</v>
      </c>
      <c r="AO17" s="28"/>
      <c r="AP17" s="28"/>
      <c r="AQ17" s="32">
        <f>ABS!BA16/ABS!BB16</f>
        <v>0.87967063698085568</v>
      </c>
      <c r="AR17" s="79">
        <f>ABS!BC16/ABS!BD16</f>
        <v>0</v>
      </c>
      <c r="AS17" s="32">
        <f>ABS!BE16/ABS!BF16</f>
        <v>0.69160694764970243</v>
      </c>
      <c r="AT17" s="32">
        <f>ABS!BG16/ABS!BH16</f>
        <v>0.86555611643950869</v>
      </c>
      <c r="AU17" s="32">
        <f>ABS!BI16/ABS!BJ16</f>
        <v>0.410345685152947</v>
      </c>
      <c r="AV17" s="32">
        <f>ABS!BK16/ABS!BL16</f>
        <v>0.64763658686310621</v>
      </c>
      <c r="AW17" s="139">
        <f>ABS!BM16/ABS!BN16</f>
        <v>1.8948655256723717E-2</v>
      </c>
      <c r="AX17" s="140">
        <f>ABS!BO16/ABS!BP16</f>
        <v>8.9305648582272829E-3</v>
      </c>
      <c r="AY17" s="140">
        <f>ABS!BQ16/ABS!BR16</f>
        <v>6.4923354373309289E-2</v>
      </c>
      <c r="AZ17" s="119">
        <f>ABS!BS16/ABS!BT16</f>
        <v>0.22974842892584652</v>
      </c>
      <c r="BA17" s="119">
        <f>ABS!BU16/ABS!BV16</f>
        <v>0.29031044517215543</v>
      </c>
      <c r="BB17" s="119">
        <f>ABS!BW16/ABS!BX16</f>
        <v>0.41599376401080318</v>
      </c>
      <c r="BC17" s="119">
        <f>ABS!BY16/ABS!BZ16</f>
        <v>4.3283724480061056E-2</v>
      </c>
      <c r="BD17" s="141">
        <f>ABS!CB16/ABS!CA16</f>
        <v>3.1512605042016806E-2</v>
      </c>
      <c r="BE17" s="141">
        <f>ABS!CD16/ABS!CC16</f>
        <v>0.26382978723404255</v>
      </c>
      <c r="BF17" s="141">
        <f>ABS!CF16/ABS!CE16</f>
        <v>0.4603628698336219</v>
      </c>
      <c r="BG17" s="126">
        <f>ABS!CG16/(ABS!CH16/10)</f>
        <v>1.9646730709637434</v>
      </c>
      <c r="BH17" s="76"/>
      <c r="BI17" s="37">
        <f>ABS!CK16/ABS!CJ16</f>
        <v>0.37993421052631576</v>
      </c>
      <c r="BJ17" s="76"/>
      <c r="BK17" s="37">
        <f>ABS!CM16/ABS!CN16</f>
        <v>0.13127119313609212</v>
      </c>
      <c r="BL17" s="128">
        <f>(ABS!CO16+ABS!CP16)/(ABS!CR16*1000)</f>
        <v>1.5197422723798697</v>
      </c>
      <c r="BM17" s="128">
        <f>ABS!CQ16/(ABS!CR16*1000)</f>
        <v>1.1372190019420665</v>
      </c>
      <c r="BN17" s="43">
        <f>ABS!CS16/(ABS!DS16+ABS!DT16)</f>
        <v>7.6641381114308141E-2</v>
      </c>
      <c r="BO17" s="127">
        <f>ABS!CT16/ABS!CU16</f>
        <v>0.47507796559718191</v>
      </c>
      <c r="BP17" s="76"/>
      <c r="BQ17" s="76"/>
      <c r="BR17" s="76"/>
      <c r="BS17" s="76"/>
      <c r="BT17" s="76"/>
      <c r="BU17" s="133" t="s">
        <v>30</v>
      </c>
      <c r="BV17" s="8">
        <v>3362.0904150000001</v>
      </c>
      <c r="BW17" s="8" t="s">
        <v>140</v>
      </c>
      <c r="BX17" s="37">
        <v>0.48852090556512739</v>
      </c>
      <c r="BY17" s="8">
        <v>2.2711800000000002</v>
      </c>
      <c r="BZ17" s="8" t="s">
        <v>189</v>
      </c>
      <c r="CA17" s="8">
        <v>4.1800608634948997</v>
      </c>
      <c r="CB17" s="37">
        <v>0.79553906473488478</v>
      </c>
      <c r="CC17" s="7">
        <v>7248.0038807947858</v>
      </c>
      <c r="CD17" s="7">
        <v>273454474.33781099</v>
      </c>
      <c r="CE17" s="7">
        <f>(CD17/ABS!DE16)*1000</f>
        <v>53417.569578017086</v>
      </c>
      <c r="CI17" s="8"/>
      <c r="CJ17" s="8"/>
      <c r="CN17" s="8"/>
    </row>
    <row r="18" spans="2:92" x14ac:dyDescent="0.25">
      <c r="B18" s="5">
        <v>8</v>
      </c>
      <c r="C18" s="6" t="s">
        <v>31</v>
      </c>
      <c r="D18"/>
      <c r="E18" s="45">
        <f>ABS!E17/ABS!DG17</f>
        <v>0.27920387392688117</v>
      </c>
      <c r="F18" s="45">
        <f>ABS!F17/ABS!DG17</f>
        <v>0.23526025714243748</v>
      </c>
      <c r="G18" s="45">
        <f>ABS!G17/ABS!DH17</f>
        <v>5.1181193264290221E-2</v>
      </c>
      <c r="H18" s="32">
        <f>ABS!H17/ABS!DM17</f>
        <v>0.15314788159459289</v>
      </c>
      <c r="I18" s="89">
        <f>ABS!I17*100000/ABS!DE17</f>
        <v>59.901550234518147</v>
      </c>
      <c r="J18" s="90">
        <f>ABS!J17*100000/ABS!DE17</f>
        <v>17.10687063630408</v>
      </c>
      <c r="K18" s="8">
        <f>ABS!K17/ABS!L17</f>
        <v>17.656551980415141</v>
      </c>
      <c r="L18" s="8">
        <f>ABS!M17/ABS!N17</f>
        <v>360.00843960509189</v>
      </c>
      <c r="M18" s="8">
        <f>ABS!O17/ABS!P17</f>
        <v>271.91845072626836</v>
      </c>
      <c r="N18" s="8">
        <f>ABS!Q17/ABS!R17</f>
        <v>803.71034634477508</v>
      </c>
      <c r="O18" s="43">
        <f>ABS!S17/ABS!DP17</f>
        <v>8.7268783784855988E-2</v>
      </c>
      <c r="P18" s="35">
        <f>ABS!T17/ABS!DO17</f>
        <v>0.67309320570852216</v>
      </c>
      <c r="Q18" s="35">
        <f>ABS!U17/ABS!DN17</f>
        <v>0.42457626865805237</v>
      </c>
      <c r="R18" s="42">
        <f>ABS!V17/ABS!W17</f>
        <v>0.15359520957447656</v>
      </c>
      <c r="S18" s="35">
        <f>ABS!X17/ABS!DN17</f>
        <v>0.50121965409321045</v>
      </c>
      <c r="T18" s="8">
        <f>ABS!Y17</f>
        <v>8.5560399999999994</v>
      </c>
      <c r="U18" s="8">
        <f>ABS!Z17</f>
        <v>0.38821507</v>
      </c>
      <c r="V18" s="35">
        <f>ABS!AA17/ABS!DV17</f>
        <v>0.20291664585726416</v>
      </c>
      <c r="W18" s="34">
        <f>ABS!AB17</f>
        <v>41.720799999999997</v>
      </c>
      <c r="X18" s="34">
        <f>ABS!AC17</f>
        <v>7.62981</v>
      </c>
      <c r="Y18" s="34">
        <f>ABS!AD17</f>
        <v>41.454838709677396</v>
      </c>
      <c r="Z18" s="129">
        <f>ABS!AF17/ABS!AE17</f>
        <v>1.3434025658294324E-2</v>
      </c>
      <c r="AA18" s="129">
        <f>ABS!AH17/ABS!AG17</f>
        <v>0.46114281833455512</v>
      </c>
      <c r="AB18" s="8">
        <f>ABS!AI17/(ABS!DF17/100000)</f>
        <v>0.44809331665823654</v>
      </c>
      <c r="AC18" s="130">
        <f>(ABS!AJ17/100)</f>
        <v>0.92700000000000005</v>
      </c>
      <c r="AD18" s="130">
        <f>ABS!AL17/ABS!AK17</f>
        <v>0.14071696931747027</v>
      </c>
      <c r="AE18" s="130">
        <f>ABS!AN17/ABS!AM17</f>
        <v>0.69412627141940808</v>
      </c>
      <c r="AF18" s="131">
        <f>ABS!AO17/ABS!AP17</f>
        <v>0.72042313475837561</v>
      </c>
      <c r="AG18" s="132">
        <f>(ABS!AQ17/ABS!DE17)*100000</f>
        <v>39.824354793196633</v>
      </c>
      <c r="AH18" s="150">
        <f>ABS!AR17</f>
        <v>2.6435309930973837E-2</v>
      </c>
      <c r="AI18" s="38">
        <f>(ABS!AS17/ABS!DF17)*100000</f>
        <v>15.544427935106507</v>
      </c>
      <c r="AJ18" s="38">
        <f>(ABS!AT17/ABS!DF17)*100000</f>
        <v>2.4773081297630331</v>
      </c>
      <c r="AK18" s="36">
        <f>ABS!AU17/ABS!DQ17</f>
        <v>0.63376278893520277</v>
      </c>
      <c r="AL18" s="36">
        <f>ABS!AV17/ABS!DQ17</f>
        <v>0.48541114058355439</v>
      </c>
      <c r="AM18" s="130">
        <f>ABS!AW17/ABS!DU17</f>
        <v>0.11220958971824024</v>
      </c>
      <c r="AN18" s="36">
        <f>ABS!AX17/ABS!DW17</f>
        <v>0.23561328510358434</v>
      </c>
      <c r="AO18" s="28"/>
      <c r="AP18" s="28"/>
      <c r="AQ18" s="32">
        <f>ABS!BA17/ABS!BB17</f>
        <v>0.83309508675982435</v>
      </c>
      <c r="AR18" s="79">
        <f>ABS!BC17/ABS!BD17</f>
        <v>1.2605386335897452E-2</v>
      </c>
      <c r="AS18" s="32">
        <f>ABS!BE17/ABS!BF17</f>
        <v>9.4296614439618981E-2</v>
      </c>
      <c r="AT18" s="32">
        <f>ABS!BG17/ABS!BH17</f>
        <v>0.19935995123437977</v>
      </c>
      <c r="AU18" s="32">
        <f>ABS!BI17/ABS!BJ17</f>
        <v>3.3328114943728365E-2</v>
      </c>
      <c r="AV18" s="32">
        <f>ABS!BK17/ABS!BL17</f>
        <v>0.45134665508253691</v>
      </c>
      <c r="AW18" s="139">
        <f>ABS!BM17/ABS!BN17</f>
        <v>7.950100433449625E-2</v>
      </c>
      <c r="AX18" s="140">
        <f>ABS!BO17/ABS!BP17</f>
        <v>3.3963192868276412E-2</v>
      </c>
      <c r="AY18" s="140">
        <f>ABS!BQ17/ABS!BR17</f>
        <v>9.8616575707577106E-2</v>
      </c>
      <c r="AZ18" s="119">
        <f>ABS!BS17/ABS!BT17</f>
        <v>0.256368184021255</v>
      </c>
      <c r="BA18" s="119">
        <f>ABS!BU17/ABS!BV17</f>
        <v>0.35854285845689038</v>
      </c>
      <c r="BB18" s="119">
        <f>ABS!BW17/ABS!BX17</f>
        <v>0.49686029981386348</v>
      </c>
      <c r="BC18" s="119">
        <f>ABS!BY17/ABS!BZ17</f>
        <v>3.2607683035720682E-2</v>
      </c>
      <c r="BD18" s="141">
        <f>ABS!CB17/ABS!CA17</f>
        <v>0.11210832939694536</v>
      </c>
      <c r="BE18" s="141">
        <f>ABS!CD17/ABS!CC17</f>
        <v>0.42696629213483145</v>
      </c>
      <c r="BF18" s="141">
        <f>ABS!CF17/ABS!CE17</f>
        <v>0.55032731560543224</v>
      </c>
      <c r="BG18" s="126">
        <f>ABS!CG17/(ABS!CH17/10)</f>
        <v>4.9406175771971492</v>
      </c>
      <c r="BH18" s="76"/>
      <c r="BI18" s="37">
        <f>ABS!CK17/ABS!CJ17</f>
        <v>0.5736738703339882</v>
      </c>
      <c r="BJ18" s="76"/>
      <c r="BK18" s="37">
        <f>ABS!CM17/ABS!CN17</f>
        <v>4.5097742435913302E-2</v>
      </c>
      <c r="BL18" s="128">
        <f>(ABS!CO17+ABS!CP17)/(ABS!CR17*1000)</f>
        <v>0.99944245373337293</v>
      </c>
      <c r="BM18" s="128">
        <f>ABS!CQ17/(ABS!CR17*1000)</f>
        <v>1.106372374264962</v>
      </c>
      <c r="BN18" s="43">
        <f>ABS!CS17/(ABS!DS17+ABS!DT17)</f>
        <v>9.2648730579765068E-2</v>
      </c>
      <c r="BO18" s="127">
        <f>ABS!CT17/ABS!CU17</f>
        <v>0.23981938830077798</v>
      </c>
      <c r="BP18" s="76"/>
      <c r="BQ18" s="76"/>
      <c r="BR18" s="76"/>
      <c r="BS18" s="76"/>
      <c r="BT18" s="76"/>
      <c r="BU18" s="133" t="s">
        <v>31</v>
      </c>
      <c r="BV18" s="8">
        <v>5988.799685</v>
      </c>
      <c r="BW18" s="8" t="s">
        <v>139</v>
      </c>
      <c r="BX18" s="37">
        <v>0.86311284288874135</v>
      </c>
      <c r="BY18" s="8">
        <v>-0.49915159999999997</v>
      </c>
      <c r="BZ18" s="8" t="s">
        <v>187</v>
      </c>
      <c r="CA18" s="8">
        <v>3.3409013748168999</v>
      </c>
      <c r="CB18" s="37">
        <v>0.72830252773831994</v>
      </c>
      <c r="CC18" s="7">
        <v>12888.603926865419</v>
      </c>
      <c r="CD18" s="7">
        <v>437905637.60794699</v>
      </c>
      <c r="CE18" s="7">
        <f>(CD18/ABS!DE17)*1000</f>
        <v>120437.22015220906</v>
      </c>
      <c r="CI18" s="8"/>
      <c r="CJ18" s="8"/>
      <c r="CN18" s="8"/>
    </row>
    <row r="19" spans="2:92" x14ac:dyDescent="0.25">
      <c r="B19" s="5">
        <v>9</v>
      </c>
      <c r="C19" s="6" t="s">
        <v>32</v>
      </c>
      <c r="D19"/>
      <c r="E19" s="45">
        <f>ABS!E18/ABS!DG18</f>
        <v>0.32890861036890334</v>
      </c>
      <c r="F19" s="45">
        <f>ABS!F18/ABS!DG18</f>
        <v>0.26851525788381869</v>
      </c>
      <c r="G19" s="45">
        <f>ABS!G18/ABS!DH18</f>
        <v>0.10125717796682368</v>
      </c>
      <c r="H19" s="32">
        <f>ABS!H18/ABS!DM18</f>
        <v>0.22039291198900021</v>
      </c>
      <c r="I19" s="89">
        <f>ABS!I18*100000/ABS!DE18</f>
        <v>85.003590164859745</v>
      </c>
      <c r="J19" s="90">
        <f>ABS!J18*100000/ABS!DE18</f>
        <v>13.503877220634465</v>
      </c>
      <c r="K19" s="8">
        <f>ABS!K18/ABS!L18</f>
        <v>14.986518646009173</v>
      </c>
      <c r="L19" s="8">
        <f>ABS!M18/ABS!N18</f>
        <v>1031.6119881556083</v>
      </c>
      <c r="M19" s="8">
        <f>ABS!O18/ABS!P18</f>
        <v>273.95063082619305</v>
      </c>
      <c r="N19" s="8">
        <f>ABS!Q18/ABS!R18</f>
        <v>1106.2963171347385</v>
      </c>
      <c r="O19" s="43">
        <f>ABS!S18/ABS!DP18</f>
        <v>9.3743121344088159E-2</v>
      </c>
      <c r="P19" s="35">
        <f>ABS!T18/ABS!DO18</f>
        <v>0.63528014866315508</v>
      </c>
      <c r="Q19" s="35">
        <f>ABS!U18/ABS!DN18</f>
        <v>0.33159431037030501</v>
      </c>
      <c r="R19" s="42">
        <f>ABS!V18/ABS!W18</f>
        <v>0.28627512048197223</v>
      </c>
      <c r="S19" s="35">
        <f>ABS!X18/ABS!DN18</f>
        <v>0.74040530320244069</v>
      </c>
      <c r="T19" s="8">
        <f>ABS!Y18</f>
        <v>10.4726</v>
      </c>
      <c r="U19" s="8">
        <f>ABS!Z18</f>
        <v>0.11347301999999999</v>
      </c>
      <c r="V19" s="35">
        <f>ABS!AA18/ABS!DV18</f>
        <v>0.216567204371129</v>
      </c>
      <c r="W19" s="34">
        <f>ABS!AB18</f>
        <v>41.863999999999997</v>
      </c>
      <c r="X19" s="34">
        <f>ABS!AC18</f>
        <v>7.1979499999999996</v>
      </c>
      <c r="Y19" s="34">
        <f>ABS!AD18</f>
        <v>25.047571606475699</v>
      </c>
      <c r="Z19" s="129">
        <f>ABS!AF18/ABS!AE18</f>
        <v>2.1044084523529779E-3</v>
      </c>
      <c r="AA19" s="129">
        <f>ABS!AH18/ABS!AG18</f>
        <v>0.86726026884418583</v>
      </c>
      <c r="AB19" s="8">
        <f>ABS!AI18/(ABS!DF18/100000)</f>
        <v>1.6064724942432012</v>
      </c>
      <c r="AC19" s="130">
        <f>(ABS!AJ18/100)</f>
        <v>0.88700000000000001</v>
      </c>
      <c r="AD19" s="130">
        <f>ABS!AL18/ABS!AK18</f>
        <v>0.25034905121533285</v>
      </c>
      <c r="AE19" s="130">
        <f>ABS!AN18/ABS!AM18</f>
        <v>0.50205094147980311</v>
      </c>
      <c r="AF19" s="131">
        <f>ABS!AO18/ABS!AP18</f>
        <v>0.60810399155455641</v>
      </c>
      <c r="AG19" s="132">
        <f>(ABS!AQ18/ABS!DE18)*100000</f>
        <v>14.290947499938722</v>
      </c>
      <c r="AH19" s="150">
        <f>ABS!AR18</f>
        <v>7.0000000000000007E-2</v>
      </c>
      <c r="AI19" s="38">
        <f>(ABS!AS18/ABS!DF18)*100000</f>
        <v>8.2819476977537558</v>
      </c>
      <c r="AJ19" s="38">
        <f>(ABS!AT18/ABS!DF18)*100000</f>
        <v>6.7607736308193918</v>
      </c>
      <c r="AK19" s="36">
        <f>ABS!AU18/ABS!DQ18</f>
        <v>0.46398231118352146</v>
      </c>
      <c r="AL19" s="36">
        <f>ABS!AV18/ABS!DQ18</f>
        <v>0.31409286628651228</v>
      </c>
      <c r="AM19" s="130">
        <f>ABS!AW18/ABS!DU18</f>
        <v>0.159524467790987</v>
      </c>
      <c r="AN19" s="36">
        <f>ABS!AX18/ABS!DW18</f>
        <v>0.49420039486673245</v>
      </c>
      <c r="AO19" s="28"/>
      <c r="AP19" s="28"/>
      <c r="AQ19" s="32">
        <f>ABS!BA18/ABS!BB18</f>
        <v>0.81972137661845623</v>
      </c>
      <c r="AR19" s="79">
        <f>ABS!BC18/ABS!BD18</f>
        <v>2.2748550603327887E-2</v>
      </c>
      <c r="AS19" s="32">
        <f>ABS!BE18/ABS!BF18</f>
        <v>0.11190844416950201</v>
      </c>
      <c r="AT19" s="32">
        <f>ABS!BG18/ABS!BH18</f>
        <v>0.144422606244901</v>
      </c>
      <c r="AU19" s="32">
        <f>ABS!BI18/ABS!BJ18</f>
        <v>6.1518772498939216E-2</v>
      </c>
      <c r="AV19" s="32">
        <f>ABS!BK18/ABS!BL18</f>
        <v>0.25397348809602321</v>
      </c>
      <c r="AW19" s="139">
        <f>ABS!BM18/ABS!BN18</f>
        <v>3.7413660782808902E-2</v>
      </c>
      <c r="AX19" s="140">
        <f>ABS!BO18/ABS!BP18</f>
        <v>2.3316862260654724E-2</v>
      </c>
      <c r="AY19" s="140">
        <f>ABS!BQ18/ABS!BR18</f>
        <v>5.5516514406184117E-2</v>
      </c>
      <c r="AZ19" s="119">
        <f>ABS!BS18/ABS!BT18</f>
        <v>0.31267916276996227</v>
      </c>
      <c r="BA19" s="119">
        <f>ABS!BU18/ABS!BV18</f>
        <v>0.48378854293255452</v>
      </c>
      <c r="BB19" s="119">
        <f>ABS!BW18/ABS!BX18</f>
        <v>0.3990797092199555</v>
      </c>
      <c r="BC19" s="119">
        <f>ABS!BY18/ABS!BZ18</f>
        <v>3.430514705882353E-2</v>
      </c>
      <c r="BD19" s="141">
        <f>ABS!CB18/ABS!CA18</f>
        <v>0.34868977176669486</v>
      </c>
      <c r="BE19" s="141">
        <f>ABS!CD18/ABS!CC18</f>
        <v>0.44770053475935828</v>
      </c>
      <c r="BF19" s="141">
        <f>ABS!CF18/ABS!CE18</f>
        <v>0.62564770589086693</v>
      </c>
      <c r="BG19" s="126">
        <f>ABS!CG18/(ABS!CH18/10)</f>
        <v>5.630606860158311</v>
      </c>
      <c r="BH19" s="76"/>
      <c r="BI19" s="37">
        <f>ABS!CK18/ABS!CJ18</f>
        <v>0.87700534759358284</v>
      </c>
      <c r="BJ19" s="76"/>
      <c r="BK19" s="37">
        <f>ABS!CM18/ABS!CN18</f>
        <v>8.4452347849137202E-2</v>
      </c>
      <c r="BL19" s="128">
        <f>(ABS!CO18+ABS!CP18)/(ABS!CR18*1000)</f>
        <v>0.57641862868332838</v>
      </c>
      <c r="BM19" s="128">
        <f>ABS!CQ18/(ABS!CR18*1000)</f>
        <v>1.0127500568931371</v>
      </c>
      <c r="BN19" s="43">
        <f>ABS!CS18/(ABS!DS18+ABS!DT18)</f>
        <v>0.15954846968462702</v>
      </c>
      <c r="BO19" s="127">
        <f>ABS!CT18/ABS!CU18</f>
        <v>0.44463251004563398</v>
      </c>
      <c r="BP19" s="76"/>
      <c r="BQ19" s="76"/>
      <c r="BR19" s="76"/>
      <c r="BS19" s="76"/>
      <c r="BT19" s="76"/>
      <c r="BU19" s="133" t="s">
        <v>32</v>
      </c>
      <c r="BV19" s="8">
        <v>6281.5867449999996</v>
      </c>
      <c r="BW19" s="8" t="s">
        <v>142</v>
      </c>
      <c r="BX19" s="37">
        <v>0.99540315984038108</v>
      </c>
      <c r="BY19" s="8">
        <v>-1.2832479999999999</v>
      </c>
      <c r="BZ19" s="8" t="s">
        <v>186</v>
      </c>
      <c r="CA19" s="8">
        <v>3.3781113624572998</v>
      </c>
      <c r="CB19" s="37">
        <v>0.67834414747467098</v>
      </c>
      <c r="CC19" s="7">
        <v>17095.399225152909</v>
      </c>
      <c r="CD19" s="7">
        <v>2580541134.2922502</v>
      </c>
      <c r="CE19" s="7">
        <f>(CD19/ABS!DE18)*1000</f>
        <v>290152.46161764645</v>
      </c>
      <c r="CI19" s="8"/>
      <c r="CJ19" s="8"/>
      <c r="CN19" s="8"/>
    </row>
    <row r="20" spans="2:92" x14ac:dyDescent="0.25">
      <c r="B20" s="5">
        <v>10</v>
      </c>
      <c r="C20" s="6" t="s">
        <v>33</v>
      </c>
      <c r="D20"/>
      <c r="E20" s="45">
        <f>ABS!E19/ABS!DG19</f>
        <v>0.27830354868311291</v>
      </c>
      <c r="F20" s="45">
        <f>ABS!F19/ABS!DG19</f>
        <v>0.24474204516068612</v>
      </c>
      <c r="G20" s="45">
        <f>ABS!G19/ABS!DH19</f>
        <v>7.5581238531510886E-2</v>
      </c>
      <c r="H20" s="32">
        <f>ABS!H19/ABS!DM19</f>
        <v>0.18952619797294692</v>
      </c>
      <c r="I20" s="89">
        <f>ABS!I19*100000/ABS!DE19</f>
        <v>58.318854867628346</v>
      </c>
      <c r="J20" s="90">
        <f>ABS!J19*100000/ABS!DE19</f>
        <v>14.406145696467718</v>
      </c>
      <c r="K20" s="8">
        <f>ABS!K19/ABS!L19</f>
        <v>12.686160001952379</v>
      </c>
      <c r="L20" s="8">
        <f>ABS!M19/ABS!N19</f>
        <v>802.99331225051071</v>
      </c>
      <c r="M20" s="8">
        <f>ABS!O19/ABS!P19</f>
        <v>404.56426565027488</v>
      </c>
      <c r="N20" s="8">
        <f>ABS!Q19/ABS!R19</f>
        <v>1045.2133978885845</v>
      </c>
      <c r="O20" s="43">
        <f>ABS!S19/ABS!DP19</f>
        <v>0.21645877455854068</v>
      </c>
      <c r="P20" s="35">
        <f>ABS!T19/ABS!DO19</f>
        <v>0.75018647309270159</v>
      </c>
      <c r="Q20" s="35">
        <f>ABS!U19/ABS!DN19</f>
        <v>0.5015329320873021</v>
      </c>
      <c r="R20" s="42">
        <f>ABS!V19/ABS!W19</f>
        <v>0.1153729031997356</v>
      </c>
      <c r="S20" s="35">
        <f>ABS!X19/ABS!DN19</f>
        <v>0.46801610443777492</v>
      </c>
      <c r="T20" s="8">
        <f>ABS!Y19</f>
        <v>8.0255200000000002</v>
      </c>
      <c r="U20" s="8">
        <f>ABS!Z19</f>
        <v>0.49988718999999998</v>
      </c>
      <c r="V20" s="35">
        <f>ABS!AA19/ABS!DV19</f>
        <v>0.17189630983863793</v>
      </c>
      <c r="W20" s="34">
        <f>ABS!AB19</f>
        <v>40.398000000000003</v>
      </c>
      <c r="X20" s="34">
        <f>ABS!AC19</f>
        <v>7.8267100000000003</v>
      </c>
      <c r="Y20" s="34">
        <f>ABS!AD19</f>
        <v>27.619098712446402</v>
      </c>
      <c r="Z20" s="129">
        <f>ABS!AF19/ABS!AE19</f>
        <v>4.0392273362356859E-2</v>
      </c>
      <c r="AA20" s="129">
        <f>ABS!AH19/ABS!AG19</f>
        <v>0.53697544018509646</v>
      </c>
      <c r="AB20" s="8">
        <f>ABS!AI19/(ABS!DF19/100000)</f>
        <v>0</v>
      </c>
      <c r="AC20" s="130">
        <f>(ABS!AJ19/100)</f>
        <v>0.86799999999999999</v>
      </c>
      <c r="AD20" s="130">
        <f>ABS!AL19/ABS!AK19</f>
        <v>0.1168971946407666</v>
      </c>
      <c r="AE20" s="130">
        <f>ABS!AN19/ABS!AM19</f>
        <v>0.72818157254796001</v>
      </c>
      <c r="AF20" s="131">
        <f>ABS!AO19/ABS!AP19</f>
        <v>0.64879178661944592</v>
      </c>
      <c r="AG20" s="132">
        <f>(ABS!AQ19/ABS!DE19)*100000</f>
        <v>24.125954841072442</v>
      </c>
      <c r="AH20" s="150">
        <f>ABS!AR19</f>
        <v>1.0000000000000009E-2</v>
      </c>
      <c r="AI20" s="38">
        <f>(ABS!AS19/ABS!DF19)*100000</f>
        <v>28.9671714930974</v>
      </c>
      <c r="AJ20" s="38">
        <f>(ABS!AT19/ABS!DF19)*100000</f>
        <v>2.9768634735989421</v>
      </c>
      <c r="AK20" s="36">
        <f>ABS!AU19/ABS!DQ19</f>
        <v>0.55906264945002393</v>
      </c>
      <c r="AL20" s="36">
        <f>ABS!AV19/ABS!DQ19</f>
        <v>0.25107604017216645</v>
      </c>
      <c r="AM20" s="130">
        <f>ABS!AW19/ABS!DU19</f>
        <v>1.6481252575195716E-2</v>
      </c>
      <c r="AN20" s="36">
        <f>ABS!AX19/ABS!DW19</f>
        <v>0.20337013364323067</v>
      </c>
      <c r="AO20" s="28"/>
      <c r="AP20" s="28"/>
      <c r="AQ20" s="32">
        <f>ABS!BA19/ABS!BB19</f>
        <v>0.84894538196673686</v>
      </c>
      <c r="AR20" s="79">
        <f>ABS!BC19/ABS!BD19</f>
        <v>0</v>
      </c>
      <c r="AS20" s="32">
        <f>ABS!BE19/ABS!BF19</f>
        <v>9.0066514011558171E-2</v>
      </c>
      <c r="AT20" s="32">
        <f>ABS!BG19/ABS!BH19</f>
        <v>0.14767175191943363</v>
      </c>
      <c r="AU20" s="32">
        <f>ABS!BI19/ABS!BJ19</f>
        <v>6.8389549462104668E-2</v>
      </c>
      <c r="AV20" s="32">
        <f>ABS!BK19/ABS!BL19</f>
        <v>0.68785714285714283</v>
      </c>
      <c r="AW20" s="139">
        <f>ABS!BM19/ABS!BN19</f>
        <v>8.509431286342363E-2</v>
      </c>
      <c r="AX20" s="140">
        <f>ABS!BO19/ABS!BP19</f>
        <v>4.5741324921135647E-2</v>
      </c>
      <c r="AY20" s="140">
        <f>ABS!BQ19/ABS!BR19</f>
        <v>0.16391678622668579</v>
      </c>
      <c r="AZ20" s="119">
        <f>ABS!BS19/ABS!BT19</f>
        <v>0.31120027416434581</v>
      </c>
      <c r="BA20" s="119">
        <f>ABS!BU19/ABS!BV19</f>
        <v>0.58559997192292845</v>
      </c>
      <c r="BB20" s="119">
        <f>ABS!BW19/ABS!BX19</f>
        <v>0.58399729611914808</v>
      </c>
      <c r="BC20" s="119">
        <f>ABS!BY19/ABS!BZ19</f>
        <v>7.0354951252320261E-2</v>
      </c>
      <c r="BD20" s="141">
        <f>ABS!CB19/ABS!CA19</f>
        <v>8.4544070845440702E-2</v>
      </c>
      <c r="BE20" s="141">
        <f>ABS!CD19/ABS!CC19</f>
        <v>0.33715220949263502</v>
      </c>
      <c r="BF20" s="141">
        <f>ABS!CF19/ABS!CE19</f>
        <v>0.58698568872987478</v>
      </c>
      <c r="BG20" s="126">
        <f>ABS!CG19/(ABS!CH19/10)</f>
        <v>2.9878048780487805</v>
      </c>
      <c r="BH20" s="76"/>
      <c r="BI20" s="37">
        <f>ABS!CK19/ABS!CJ19</f>
        <v>0.79797979797979801</v>
      </c>
      <c r="BJ20" s="76"/>
      <c r="BK20" s="37">
        <f>ABS!CM19/ABS!CN19</f>
        <v>6.6467217145127738E-2</v>
      </c>
      <c r="BL20" s="128">
        <f>(ABS!CO19+ABS!CP19)/(ABS!CR19*1000)</f>
        <v>0.70412891332810701</v>
      </c>
      <c r="BM20" s="128">
        <f>ABS!CQ19/(ABS!CR19*1000)</f>
        <v>1.1437969583074723</v>
      </c>
      <c r="BN20" s="43">
        <f>ABS!CS19/(ABS!DS19+ABS!DT19)</f>
        <v>0.1676231468197035</v>
      </c>
      <c r="BO20" s="127">
        <f>ABS!CT19/ABS!CU19</f>
        <v>0.28563550919512126</v>
      </c>
      <c r="BP20" s="76"/>
      <c r="BQ20" s="76"/>
      <c r="BR20" s="76"/>
      <c r="BS20" s="76"/>
      <c r="BT20" s="76"/>
      <c r="BU20" s="133" t="s">
        <v>33</v>
      </c>
      <c r="BV20" s="8">
        <v>4553.5976840000003</v>
      </c>
      <c r="BW20" s="8" t="s">
        <v>139</v>
      </c>
      <c r="BX20" s="37">
        <v>0.70392577361049291</v>
      </c>
      <c r="BY20" s="8">
        <v>-8.3111000000000001E-3</v>
      </c>
      <c r="BZ20" s="8" t="s">
        <v>190</v>
      </c>
      <c r="CA20" s="8">
        <v>3.9186823368072998</v>
      </c>
      <c r="CB20" s="37">
        <v>0.7595765816816975</v>
      </c>
      <c r="CC20" s="7">
        <v>10083.339652076576</v>
      </c>
      <c r="CD20" s="7">
        <v>191576253.37712198</v>
      </c>
      <c r="CE20" s="7">
        <f>(CD20/ABS!DE19)*1000</f>
        <v>110838.37020619417</v>
      </c>
      <c r="CI20" s="8"/>
      <c r="CJ20" s="8"/>
      <c r="CN20" s="8"/>
    </row>
    <row r="21" spans="2:92" x14ac:dyDescent="0.25">
      <c r="B21" s="5">
        <v>11</v>
      </c>
      <c r="C21" s="6" t="s">
        <v>34</v>
      </c>
      <c r="D21"/>
      <c r="E21" s="45">
        <f>ABS!E20/ABS!DG20</f>
        <v>0.29375375069783527</v>
      </c>
      <c r="F21" s="45">
        <f>ABS!F20/ABS!DG20</f>
        <v>0.22759727263379134</v>
      </c>
      <c r="G21" s="45">
        <f>ABS!G20/ABS!DH20</f>
        <v>6.023036226700039E-2</v>
      </c>
      <c r="H21" s="32">
        <f>ABS!H20/ABS!DM20</f>
        <v>0.15437706974142806</v>
      </c>
      <c r="I21" s="89">
        <f>ABS!I20*100000/ABS!DE20</f>
        <v>81.804861051497554</v>
      </c>
      <c r="J21" s="90">
        <f>ABS!J20*100000/ABS!DE20</f>
        <v>18.462477723954137</v>
      </c>
      <c r="K21" s="8">
        <f>ABS!K20/ABS!L20</f>
        <v>18.19623666892123</v>
      </c>
      <c r="L21" s="8">
        <f>ABS!M20/ABS!N20</f>
        <v>968.50339707164858</v>
      </c>
      <c r="M21" s="8">
        <f>ABS!O20/ABS!P20</f>
        <v>456.06820129031382</v>
      </c>
      <c r="N21" s="8">
        <f>ABS!Q20/ABS!R20</f>
        <v>1145.1594622602186</v>
      </c>
      <c r="O21" s="43">
        <f>ABS!S20/ABS!DP20</f>
        <v>7.7320286271033156E-2</v>
      </c>
      <c r="P21" s="35">
        <f>ABS!T20/ABS!DO20</f>
        <v>0.5619345031501678</v>
      </c>
      <c r="Q21" s="35">
        <f>ABS!U20/ABS!DN20</f>
        <v>0.42701220252328315</v>
      </c>
      <c r="R21" s="42">
        <f>ABS!V20/ABS!W20</f>
        <v>0.10781097709676704</v>
      </c>
      <c r="S21" s="35">
        <f>ABS!X20/ABS!DN20</f>
        <v>0.37590928597628481</v>
      </c>
      <c r="T21" s="8">
        <f>ABS!Y20</f>
        <v>7.3617699999999999</v>
      </c>
      <c r="U21" s="8">
        <f>ABS!Z20</f>
        <v>0.50000001000000005</v>
      </c>
      <c r="V21" s="35">
        <f>ABS!AA20/ABS!DV20</f>
        <v>0.17228555514017568</v>
      </c>
      <c r="W21" s="34">
        <f>ABS!AB20</f>
        <v>41.697600000000001</v>
      </c>
      <c r="X21" s="34">
        <f>ABS!AC20</f>
        <v>7.5392400000000004</v>
      </c>
      <c r="Y21" s="34">
        <f>ABS!AD20</f>
        <v>33.837004405286301</v>
      </c>
      <c r="Z21" s="129">
        <f>ABS!AF20/ABS!AE20</f>
        <v>9.2137611667842151E-2</v>
      </c>
      <c r="AA21" s="129">
        <f>ABS!AH20/ABS!AG20</f>
        <v>0.58095009664909236</v>
      </c>
      <c r="AB21" s="8">
        <f>ABS!AI20/(ABS!DF20/100000)</f>
        <v>1.7528309094476426</v>
      </c>
      <c r="AC21" s="130">
        <f>(ABS!AJ20/100)</f>
        <v>0.98499999999999999</v>
      </c>
      <c r="AD21" s="130">
        <f>ABS!AL20/ABS!AK20</f>
        <v>0.18788839568801521</v>
      </c>
      <c r="AE21" s="130">
        <f>ABS!AN20/ABS!AM20</f>
        <v>0.61113459100165213</v>
      </c>
      <c r="AF21" s="131">
        <f>ABS!AO20/ABS!AP20</f>
        <v>0.56287576871782863</v>
      </c>
      <c r="AG21" s="132">
        <f>(ABS!AQ20/ABS!DE20)*100000</f>
        <v>31.400198856270485</v>
      </c>
      <c r="AH21" s="150">
        <f>ABS!AR20</f>
        <v>1.7780822258318344E-2</v>
      </c>
      <c r="AI21" s="38">
        <f>(ABS!AS20/ABS!DF20)*100000</f>
        <v>11.75140271537132</v>
      </c>
      <c r="AJ21" s="38">
        <f>(ABS!AT20/ABS!DF20)*100000</f>
        <v>5.7890390957728926</v>
      </c>
      <c r="AK21" s="36">
        <f>ABS!AU20/ABS!DQ20</f>
        <v>0.41642463695543314</v>
      </c>
      <c r="AL21" s="36">
        <f>ABS!AV20/ABS!DQ20</f>
        <v>0.13670505758637957</v>
      </c>
      <c r="AM21" s="130">
        <f>ABS!AW20/ABS!DU20</f>
        <v>2.1584120254384276E-2</v>
      </c>
      <c r="AN21" s="36">
        <f>ABS!AX20/ABS!DW20</f>
        <v>0.28089989980872576</v>
      </c>
      <c r="AO21" s="28"/>
      <c r="AP21" s="28"/>
      <c r="AQ21" s="32">
        <f>ABS!BA20/ABS!BB20</f>
        <v>0.86291596647606195</v>
      </c>
      <c r="AR21" s="79">
        <f>ABS!BC20/ABS!BD20</f>
        <v>7.4464994293327079E-3</v>
      </c>
      <c r="AS21" s="32">
        <f>ABS!BE20/ABS!BF20</f>
        <v>4.0725698473623138E-2</v>
      </c>
      <c r="AT21" s="32">
        <f>ABS!BG20/ABS!BH20</f>
        <v>8.6088267866820611E-2</v>
      </c>
      <c r="AU21" s="32">
        <f>ABS!BI20/ABS!BJ20</f>
        <v>1.3834829858568732E-2</v>
      </c>
      <c r="AV21" s="32">
        <f>ABS!BK20/ABS!BL20</f>
        <v>0.18015531737372442</v>
      </c>
      <c r="AW21" s="139">
        <f>ABS!BM20/ABS!BN20</f>
        <v>6.3349247153874397E-2</v>
      </c>
      <c r="AX21" s="140">
        <f>ABS!BO20/ABS!BP20</f>
        <v>2.7334654015917701E-2</v>
      </c>
      <c r="AY21" s="140">
        <f>ABS!BQ20/ABS!BR20</f>
        <v>8.1532226939405636E-2</v>
      </c>
      <c r="AZ21" s="119">
        <f>ABS!BS20/ABS!BT20</f>
        <v>0.43321104041858233</v>
      </c>
      <c r="BA21" s="119">
        <f>ABS!BU20/ABS!BV20</f>
        <v>0.49222613027250706</v>
      </c>
      <c r="BB21" s="119">
        <f>ABS!BW20/ABS!BX20</f>
        <v>0.48901573143426097</v>
      </c>
      <c r="BC21" s="119">
        <f>ABS!BY20/ABS!BZ20</f>
        <v>9.8159556068911996E-2</v>
      </c>
      <c r="BD21" s="141">
        <f>ABS!CB20/ABS!CA20</f>
        <v>0.27184060345491134</v>
      </c>
      <c r="BE21" s="141">
        <f>ABS!CD20/ABS!CC20</f>
        <v>0.3859720087371572</v>
      </c>
      <c r="BF21" s="141">
        <f>ABS!CF20/ABS!CE20</f>
        <v>0.65489289566959474</v>
      </c>
      <c r="BG21" s="126">
        <f>ABS!CG20/(ABS!CH20/10)</f>
        <v>3.5097597597597598</v>
      </c>
      <c r="BH21" s="76"/>
      <c r="BI21" s="37">
        <f>ABS!CK20/ABS!CJ20</f>
        <v>0.61755862898376424</v>
      </c>
      <c r="BJ21" s="76"/>
      <c r="BK21" s="37">
        <f>ABS!CM20/ABS!CN20</f>
        <v>7.9375100812517002E-2</v>
      </c>
      <c r="BL21" s="128">
        <f>(ABS!CO20+ABS!CP20)/(ABS!CR20*1000)</f>
        <v>1.181833359383784</v>
      </c>
      <c r="BM21" s="128">
        <f>ABS!CQ20/(ABS!CR20*1000)</f>
        <v>1.1423978240799801</v>
      </c>
      <c r="BN21" s="43">
        <f>ABS!CS20/(ABS!DS20+ABS!DT20)</f>
        <v>4.5568352528793189E-2</v>
      </c>
      <c r="BO21" s="127">
        <f>ABS!CT20/ABS!CU20</f>
        <v>0.17518614769176863</v>
      </c>
      <c r="BP21" s="76"/>
      <c r="BQ21" s="76"/>
      <c r="BR21" s="76"/>
      <c r="BS21" s="76"/>
      <c r="BT21" s="76"/>
      <c r="BU21" s="133" t="s">
        <v>34</v>
      </c>
      <c r="BV21" s="8">
        <v>4676.194598</v>
      </c>
      <c r="BW21" s="8" t="s">
        <v>138</v>
      </c>
      <c r="BX21" s="37">
        <v>0.70149885228114595</v>
      </c>
      <c r="BY21" s="8">
        <v>-2.6378999999999999E-3</v>
      </c>
      <c r="BZ21" s="8" t="s">
        <v>190</v>
      </c>
      <c r="CA21" s="8">
        <v>4.1289310455321999</v>
      </c>
      <c r="CB21" s="37">
        <v>0.77244003142165496</v>
      </c>
      <c r="CC21" s="7">
        <v>12369.064138252201</v>
      </c>
      <c r="CD21" s="7">
        <v>617324710.07460797</v>
      </c>
      <c r="CE21" s="7">
        <f>(CD21/ABS!DE20)*1000</f>
        <v>107929.39117612592</v>
      </c>
      <c r="CI21" s="8"/>
      <c r="CJ21" s="8"/>
      <c r="CN21" s="8"/>
    </row>
    <row r="22" spans="2:92" x14ac:dyDescent="0.25">
      <c r="B22" s="5">
        <v>12</v>
      </c>
      <c r="C22" s="6" t="s">
        <v>35</v>
      </c>
      <c r="D22"/>
      <c r="E22" s="45">
        <f>ABS!E21/ABS!DG21</f>
        <v>0.26944952171909281</v>
      </c>
      <c r="F22" s="45">
        <f>ABS!F21/ABS!DG21</f>
        <v>0.19690275633054494</v>
      </c>
      <c r="G22" s="45">
        <f>ABS!G21/ABS!DH21</f>
        <v>5.6640113249629691E-2</v>
      </c>
      <c r="H22" s="32">
        <f>ABS!H21/ABS!DM21</f>
        <v>0.13538564130195985</v>
      </c>
      <c r="I22" s="89">
        <f>ABS!I21*100000/ABS!DE21</f>
        <v>63.169401264182611</v>
      </c>
      <c r="J22" s="90">
        <f>ABS!J21*100000/ABS!DE21</f>
        <v>15.238979550254296</v>
      </c>
      <c r="K22" s="8">
        <f>ABS!K21/ABS!L21</f>
        <v>23.910903679531152</v>
      </c>
      <c r="L22" s="8">
        <f>ABS!M21/ABS!N21</f>
        <v>1803.5395394403347</v>
      </c>
      <c r="M22" s="8">
        <f>ABS!O21/ABS!P21</f>
        <v>306.32642002820739</v>
      </c>
      <c r="N22" s="8">
        <f>ABS!Q21/ABS!R21</f>
        <v>950.00233239439456</v>
      </c>
      <c r="O22" s="43">
        <f>ABS!S21/ABS!DP21</f>
        <v>0.16409379289894896</v>
      </c>
      <c r="P22" s="35">
        <f>ABS!T21/ABS!DO21</f>
        <v>0.76083199324360329</v>
      </c>
      <c r="Q22" s="35">
        <f>ABS!U21/ABS!DN21</f>
        <v>0.53909807649737529</v>
      </c>
      <c r="R22" s="42">
        <f>ABS!V21/ABS!W21</f>
        <v>7.2987169945398583E-2</v>
      </c>
      <c r="S22" s="35">
        <f>ABS!X21/ABS!DN21</f>
        <v>0.29504923391942323</v>
      </c>
      <c r="T22" s="8">
        <f>ABS!Y21</f>
        <v>6.8014599999999996</v>
      </c>
      <c r="U22" s="8">
        <f>ABS!Z21</f>
        <v>1</v>
      </c>
      <c r="V22" s="35">
        <f>ABS!AA21/ABS!DV21</f>
        <v>0.16918540189510756</v>
      </c>
      <c r="W22" s="34">
        <f>ABS!AB21</f>
        <v>42.377899999999997</v>
      </c>
      <c r="X22" s="34">
        <f>ABS!AC21</f>
        <v>7.7402499999999996</v>
      </c>
      <c r="Y22" s="34">
        <f>ABS!AD21</f>
        <v>36.581219643820802</v>
      </c>
      <c r="Z22" s="129">
        <f>ABS!AF21/ABS!AE21</f>
        <v>0.11424865520764577</v>
      </c>
      <c r="AA22" s="129">
        <f>ABS!AH21/ABS!AG21</f>
        <v>0.34129302423906732</v>
      </c>
      <c r="AB22" s="8">
        <f>ABS!AI21/(ABS!DF21/100000)</f>
        <v>0</v>
      </c>
      <c r="AC22" s="130">
        <f>(ABS!AJ21/100)</f>
        <v>0.73099999999999998</v>
      </c>
      <c r="AD22" s="130">
        <f>ABS!AL21/ABS!AK21</f>
        <v>0.1259419551934827</v>
      </c>
      <c r="AE22" s="130">
        <f>ABS!AN21/ABS!AM21</f>
        <v>0.57589872208288551</v>
      </c>
      <c r="AF22" s="131">
        <f>ABS!AO21/ABS!AP21</f>
        <v>0.58408133259555084</v>
      </c>
      <c r="AG22" s="132">
        <f>(ABS!AQ21/ABS!DE21)*100000</f>
        <v>10.982281351859241</v>
      </c>
      <c r="AH22" s="150">
        <f>ABS!AR21</f>
        <v>0.01</v>
      </c>
      <c r="AI22" s="38">
        <f>(ABS!AS21/ABS!DF21)*100000</f>
        <v>33.890563367176902</v>
      </c>
      <c r="AJ22" s="38">
        <f>(ABS!AT21/ABS!DF21)*100000</f>
        <v>5.6390288464520641E-2</v>
      </c>
      <c r="AK22" s="36">
        <f>ABS!AU21/ABS!DQ21</f>
        <v>0.417339202739056</v>
      </c>
      <c r="AL22" s="36">
        <f>ABS!AV21/ABS!DQ21</f>
        <v>5.7226705796038148E-2</v>
      </c>
      <c r="AM22" s="130">
        <f>ABS!AW21/ABS!DU21</f>
        <v>0.10357870235670644</v>
      </c>
      <c r="AN22" s="36">
        <f>ABS!AX21/ABS!DW21</f>
        <v>0.26195829926410469</v>
      </c>
      <c r="AO22" s="28"/>
      <c r="AP22" s="28"/>
      <c r="AQ22" s="32">
        <f>ABS!BA21/ABS!BB21</f>
        <v>0.74837604132055968</v>
      </c>
      <c r="AR22" s="79">
        <f>ABS!BC21/ABS!BD21</f>
        <v>0</v>
      </c>
      <c r="AS22" s="32">
        <f>ABS!BE21/ABS!BF21</f>
        <v>8.7649664849552861E-2</v>
      </c>
      <c r="AT22" s="32">
        <f>ABS!BG21/ABS!BH21</f>
        <v>0.24779502733767012</v>
      </c>
      <c r="AU22" s="32">
        <f>ABS!BI21/ABS!BJ21</f>
        <v>8.0980411719711334E-2</v>
      </c>
      <c r="AV22" s="32">
        <f>ABS!BK21/ABS!BL21</f>
        <v>0.39527752223244406</v>
      </c>
      <c r="AW22" s="139">
        <f>ABS!BM21/ABS!BN21</f>
        <v>2.6988302719969933E-2</v>
      </c>
      <c r="AX22" s="140">
        <f>ABS!BO21/ABS!BP21</f>
        <v>1.3870029097963142E-2</v>
      </c>
      <c r="AY22" s="140">
        <f>ABS!BQ21/ABS!BR21</f>
        <v>7.5593220338983053E-2</v>
      </c>
      <c r="AZ22" s="119">
        <f>ABS!BS21/ABS!BT21</f>
        <v>0.34712188496620805</v>
      </c>
      <c r="BA22" s="119">
        <f>ABS!BU21/ABS!BV21</f>
        <v>0.38006496820190483</v>
      </c>
      <c r="BB22" s="119">
        <f>ABS!BW21/ABS!BX21</f>
        <v>0.45772372528660982</v>
      </c>
      <c r="BC22" s="119">
        <f>ABS!BY21/ABS!BZ21</f>
        <v>4.3414902854701592E-2</v>
      </c>
      <c r="BD22" s="141">
        <f>ABS!CB21/ABS!CA21</f>
        <v>4.9186256781193489E-2</v>
      </c>
      <c r="BE22" s="141">
        <f>ABS!CD21/ABS!CC21</f>
        <v>0.34068627450980393</v>
      </c>
      <c r="BF22" s="141">
        <f>ABS!CF21/ABS!CE21</f>
        <v>0.54527474961631572</v>
      </c>
      <c r="BG22" s="126">
        <f>ABS!CG21/(ABS!CH21/10)</f>
        <v>2.2330097087378644</v>
      </c>
      <c r="BH22" s="76"/>
      <c r="BI22" s="37">
        <v>0</v>
      </c>
      <c r="BJ22" s="76"/>
      <c r="BK22" s="37">
        <f>ABS!CM21/ABS!CN21</f>
        <v>9.5771647518036726E-2</v>
      </c>
      <c r="BL22" s="128">
        <f>(ABS!CO21+ABS!CP21)/(ABS!CR21*1000)</f>
        <v>1.4107513142615202</v>
      </c>
      <c r="BM22" s="128">
        <f>ABS!CQ21/(ABS!CR21*1000)</f>
        <v>1.4910090103461136</v>
      </c>
      <c r="BN22" s="43">
        <f>ABS!CS21/(ABS!DS21+ABS!DT21)</f>
        <v>6.395206651993153E-2</v>
      </c>
      <c r="BO22" s="127">
        <f>ABS!CT21/ABS!CU21</f>
        <v>0.22315309242417619</v>
      </c>
      <c r="BP22" s="76"/>
      <c r="BQ22" s="76"/>
      <c r="BR22" s="76"/>
      <c r="BS22" s="76"/>
      <c r="BT22" s="76"/>
      <c r="BU22" s="133" t="s">
        <v>35</v>
      </c>
      <c r="BV22" s="8">
        <v>4053.1387030000001</v>
      </c>
      <c r="BW22" s="8" t="s">
        <v>140</v>
      </c>
      <c r="BX22" s="37">
        <v>0.58445137952878823</v>
      </c>
      <c r="BY22" s="8">
        <v>2.5157370000000001</v>
      </c>
      <c r="BZ22" s="8" t="s">
        <v>189</v>
      </c>
      <c r="CA22" s="8">
        <v>3.8026525974274001</v>
      </c>
      <c r="CB22" s="37">
        <v>0.70425448470237884</v>
      </c>
      <c r="CC22" s="7">
        <v>7167.0441352362468</v>
      </c>
      <c r="CD22" s="7">
        <v>226236410.065548</v>
      </c>
      <c r="CE22" s="7">
        <f>(CD22/ABS!DE21)*1000</f>
        <v>64201.341275825529</v>
      </c>
      <c r="CI22" s="8"/>
      <c r="CJ22" s="8"/>
      <c r="CN22" s="8"/>
    </row>
    <row r="23" spans="2:92" x14ac:dyDescent="0.25">
      <c r="B23" s="5">
        <v>13</v>
      </c>
      <c r="C23" s="6" t="s">
        <v>36</v>
      </c>
      <c r="D23"/>
      <c r="E23" s="45">
        <f>ABS!E22/ABS!DG22</f>
        <v>0.31940705609061099</v>
      </c>
      <c r="F23" s="45">
        <f>ABS!F22/ABS!DG22</f>
        <v>0.20185010921550484</v>
      </c>
      <c r="G23" s="45">
        <f>ABS!G22/ABS!DH22</f>
        <v>6.1232724664437757E-2</v>
      </c>
      <c r="H23" s="32">
        <f>ABS!H22/ABS!DM22</f>
        <v>0.15947303586869463</v>
      </c>
      <c r="I23" s="89">
        <f>ABS!I22*100000/ABS!DE22</f>
        <v>63.142876079611334</v>
      </c>
      <c r="J23" s="90">
        <f>ABS!J22*100000/ABS!DE22</f>
        <v>13.041925871973898</v>
      </c>
      <c r="K23" s="8">
        <f>ABS!K22/ABS!L22</f>
        <v>17.923688454820198</v>
      </c>
      <c r="L23" s="8">
        <f>ABS!M22/ABS!N22</f>
        <v>1045.235874241627</v>
      </c>
      <c r="M23" s="8">
        <f>ABS!O22/ABS!P22</f>
        <v>265.70624873895582</v>
      </c>
      <c r="N23" s="8">
        <f>ABS!Q22/ABS!R22</f>
        <v>1132.487890871939</v>
      </c>
      <c r="O23" s="43">
        <f>ABS!S22/ABS!DP22</f>
        <v>0.24326178781606661</v>
      </c>
      <c r="P23" s="35">
        <f>ABS!T22/ABS!DO22</f>
        <v>0.64282931542039956</v>
      </c>
      <c r="Q23" s="35">
        <f>ABS!U22/ABS!DN22</f>
        <v>0.29184069069762453</v>
      </c>
      <c r="R23" s="42">
        <f>ABS!V22/ABS!W22</f>
        <v>0.10926997755509575</v>
      </c>
      <c r="S23" s="35">
        <f>ABS!X22/ABS!DN22</f>
        <v>0.50371343786350331</v>
      </c>
      <c r="T23" s="8">
        <f>ABS!Y22</f>
        <v>7.8355399999999999</v>
      </c>
      <c r="U23" s="8">
        <f>ABS!Z22</f>
        <v>0.56537203999999996</v>
      </c>
      <c r="V23" s="35">
        <f>ABS!AA22/ABS!DV22</f>
        <v>0.16138201966664761</v>
      </c>
      <c r="W23" s="34">
        <f>ABS!AB22</f>
        <v>40.384999999999998</v>
      </c>
      <c r="X23" s="34">
        <f>ABS!AC22</f>
        <v>7.718</v>
      </c>
      <c r="Y23" s="34">
        <f>ABS!AD22</f>
        <v>34.861665519614597</v>
      </c>
      <c r="Z23" s="129">
        <f>ABS!AF22/ABS!AE22</f>
        <v>3.0197805681107706E-2</v>
      </c>
      <c r="AA23" s="129">
        <f>ABS!AH22/ABS!AG22</f>
        <v>0.40358998830071097</v>
      </c>
      <c r="AB23" s="8">
        <f>ABS!AI22/(ABS!DF22/100000)</f>
        <v>0.31659106003129328</v>
      </c>
      <c r="AC23" s="130">
        <f>(ABS!AJ22/100)</f>
        <v>0.93500000000000005</v>
      </c>
      <c r="AD23" s="130">
        <f>ABS!AL22/ABS!AK22</f>
        <v>9.8275285461755291E-2</v>
      </c>
      <c r="AE23" s="130">
        <f>ABS!AN22/ABS!AM22</f>
        <v>0.597780393475702</v>
      </c>
      <c r="AF23" s="131">
        <f>ABS!AO22/ABS!AP22</f>
        <v>0.54316933544943502</v>
      </c>
      <c r="AG23" s="132">
        <f>(ABS!AQ22/ABS!DE22)*100000</f>
        <v>6.4853292587411193</v>
      </c>
      <c r="AH23" s="150">
        <f>ABS!AR22</f>
        <v>7.0367555472146112E-2</v>
      </c>
      <c r="AI23" s="38">
        <f>(ABS!AS22/ABS!DF22)*100000</f>
        <v>33.242061303285794</v>
      </c>
      <c r="AJ23" s="38">
        <f>(ABS!AT22/ABS!DF22)*100000</f>
        <v>7.2464175962718231</v>
      </c>
      <c r="AK23" s="36">
        <f>ABS!AU22/ABS!DQ22</f>
        <v>0.53627922971114173</v>
      </c>
      <c r="AL23" s="36">
        <f>ABS!AV22/ABS!DQ22</f>
        <v>5.9834938101788172E-2</v>
      </c>
      <c r="AM23" s="130">
        <f>ABS!AW22/ABS!DU22</f>
        <v>9.3842396194883659E-3</v>
      </c>
      <c r="AN23" s="36">
        <f>ABS!AX22/ABS!DW22</f>
        <v>0.28190403266972947</v>
      </c>
      <c r="AO23" s="28"/>
      <c r="AP23" s="28"/>
      <c r="AQ23" s="32">
        <f>ABS!BA22/ABS!BB22</f>
        <v>0.86560494653123754</v>
      </c>
      <c r="AR23" s="79">
        <f>ABS!BC22/ABS!BD22</f>
        <v>0</v>
      </c>
      <c r="AS23" s="32">
        <f>ABS!BE22/ABS!BF22</f>
        <v>5.422734188219952E-2</v>
      </c>
      <c r="AT23" s="32">
        <f>ABS!BG22/ABS!BH22</f>
        <v>0.17732001664585934</v>
      </c>
      <c r="AU23" s="32">
        <f>ABS!BI22/ABS!BJ22</f>
        <v>3.5507065007167396E-2</v>
      </c>
      <c r="AV23" s="32">
        <f>ABS!BK22/ABS!BL22</f>
        <v>0.59954382535027695</v>
      </c>
      <c r="AW23" s="139">
        <f>ABS!BM22/ABS!BN22</f>
        <v>2.4130760675080999E-2</v>
      </c>
      <c r="AX23" s="140">
        <f>ABS!BO22/ABS!BP22</f>
        <v>1.2675116744496331E-2</v>
      </c>
      <c r="AY23" s="140">
        <f>ABS!BQ22/ABS!BR22</f>
        <v>4.1279446725740222E-2</v>
      </c>
      <c r="AZ23" s="119">
        <f>ABS!BS22/ABS!BT22</f>
        <v>0.26333544477369969</v>
      </c>
      <c r="BA23" s="119">
        <f>ABS!BU22/ABS!BV22</f>
        <v>0.29111132144616675</v>
      </c>
      <c r="BB23" s="119">
        <f>ABS!BW22/ABS!BX22</f>
        <v>0.47324683420316138</v>
      </c>
      <c r="BC23" s="119">
        <f>ABS!BY22/ABS!BZ22</f>
        <v>1.8487783840361299E-2</v>
      </c>
      <c r="BD23" s="141">
        <f>ABS!CB22/ABS!CA22</f>
        <v>0.18792995622263914</v>
      </c>
      <c r="BE23" s="141">
        <f>ABS!CD22/ABS!CC22</f>
        <v>0.34479571085228322</v>
      </c>
      <c r="BF23" s="141">
        <f>ABS!CF22/ABS!CE22</f>
        <v>0.60520934459752551</v>
      </c>
      <c r="BG23" s="126">
        <f>ABS!CG22/(ABS!CH22/10)</f>
        <v>2.1891117478510029</v>
      </c>
      <c r="BH23" s="76"/>
      <c r="BI23" s="37">
        <f>ABS!CK22/ABS!CJ22</f>
        <v>0.93103448275862066</v>
      </c>
      <c r="BJ23" s="76"/>
      <c r="BK23" s="37">
        <f>ABS!CM22/ABS!CN22</f>
        <v>6.7162062037195422E-2</v>
      </c>
      <c r="BL23" s="128">
        <f>(ABS!CO22+ABS!CP22)/(ABS!CR22*1000)</f>
        <v>1.0869839010877862</v>
      </c>
      <c r="BM23" s="128">
        <f>ABS!CQ22/(ABS!CR22*1000)</f>
        <v>1.3441873068417156</v>
      </c>
      <c r="BN23" s="43">
        <f>ABS!CS22/(ABS!DS22+ABS!DT22)</f>
        <v>5.9662998624484181E-2</v>
      </c>
      <c r="BO23" s="127">
        <f>ABS!CT22/ABS!CU22</f>
        <v>0.29389362567346616</v>
      </c>
      <c r="BP23" s="76"/>
      <c r="BQ23" s="76"/>
      <c r="BR23" s="76"/>
      <c r="BS23" s="76"/>
      <c r="BT23" s="76"/>
      <c r="BU23" s="133" t="s">
        <v>36</v>
      </c>
      <c r="BV23" s="8">
        <v>4604.6368670000002</v>
      </c>
      <c r="BW23" s="8" t="s">
        <v>142</v>
      </c>
      <c r="BX23" s="37">
        <v>0.55646501447878627</v>
      </c>
      <c r="BY23" s="8">
        <v>0.60769620000000002</v>
      </c>
      <c r="BZ23" s="8" t="s">
        <v>188</v>
      </c>
      <c r="CA23" s="8">
        <v>3.7821915149689</v>
      </c>
      <c r="CB23" s="37">
        <v>0.77378206442500452</v>
      </c>
      <c r="CC23" s="7">
        <v>9695.8672680400687</v>
      </c>
      <c r="CD23" s="7">
        <v>252211627.43743402</v>
      </c>
      <c r="CE23" s="7">
        <f>(CD23/ABS!DE22)*1000</f>
        <v>89872.277297511275</v>
      </c>
      <c r="CI23" s="8"/>
      <c r="CJ23" s="8"/>
      <c r="CN23" s="8"/>
    </row>
    <row r="24" spans="2:92" x14ac:dyDescent="0.25">
      <c r="B24" s="5">
        <v>14</v>
      </c>
      <c r="C24" s="6" t="s">
        <v>37</v>
      </c>
      <c r="D24"/>
      <c r="E24" s="45">
        <f>ABS!E23/ABS!DG23</f>
        <v>0.29881314853647306</v>
      </c>
      <c r="F24" s="45">
        <f>ABS!F23/ABS!DG23</f>
        <v>0.2509827625455523</v>
      </c>
      <c r="G24" s="45">
        <f>ABS!G23/ABS!DH23</f>
        <v>6.1796753280037468E-2</v>
      </c>
      <c r="H24" s="32">
        <f>ABS!H23/ABS!DM23</f>
        <v>0.14370882572931015</v>
      </c>
      <c r="I24" s="89">
        <f>ABS!I23*100000/ABS!DE23</f>
        <v>69.565864317115981</v>
      </c>
      <c r="J24" s="90">
        <f>ABS!J23*100000/ABS!DE23</f>
        <v>15.796333468219986</v>
      </c>
      <c r="K24" s="8">
        <f>ABS!K23/ABS!L23</f>
        <v>15.543222949923349</v>
      </c>
      <c r="L24" s="8">
        <f>ABS!M23/ABS!N23</f>
        <v>1415.2964231401677</v>
      </c>
      <c r="M24" s="8">
        <f>ABS!O23/ABS!P23</f>
        <v>351.9126796581088</v>
      </c>
      <c r="N24" s="8">
        <f>ABS!Q23/ABS!R23</f>
        <v>1243.5677051510199</v>
      </c>
      <c r="O24" s="43">
        <f>ABS!S23/ABS!DP23</f>
        <v>0.23367047285953066</v>
      </c>
      <c r="P24" s="35">
        <f>ABS!T23/ABS!DO23</f>
        <v>0.62258764646995579</v>
      </c>
      <c r="Q24" s="35">
        <f>ABS!U23/ABS!DN23</f>
        <v>0.49966455447446911</v>
      </c>
      <c r="R24" s="42">
        <f>ABS!V23/ABS!W23</f>
        <v>0.15914926297137391</v>
      </c>
      <c r="S24" s="35">
        <f>ABS!X23/ABS!DN23</f>
        <v>0.56035843309785804</v>
      </c>
      <c r="T24" s="8">
        <f>ABS!Y23</f>
        <v>8.6821300000000008</v>
      </c>
      <c r="U24" s="8">
        <f>ABS!Z23</f>
        <v>0.33897466999999998</v>
      </c>
      <c r="V24" s="35">
        <f>ABS!AA23/ABS!DV23</f>
        <v>0.14434834695979318</v>
      </c>
      <c r="W24" s="34">
        <f>ABS!AB23</f>
        <v>40.436199999999999</v>
      </c>
      <c r="X24" s="34">
        <f>ABS!AC23</f>
        <v>7.4228300000000003</v>
      </c>
      <c r="Y24" s="34">
        <f>ABS!AD23</f>
        <v>31.560686015831099</v>
      </c>
      <c r="Z24" s="129">
        <f>ABS!AF23/ABS!AE23</f>
        <v>6.0223580244607011E-3</v>
      </c>
      <c r="AA24" s="129">
        <f>ABS!AH23/ABS!AG23</f>
        <v>0.6916597012092871</v>
      </c>
      <c r="AB24" s="8">
        <f>ABS!AI23/(ABS!DF23/100000)</f>
        <v>0.23411554718608424</v>
      </c>
      <c r="AC24" s="130">
        <f>(ABS!AJ23/100)</f>
        <v>0.79200000000000004</v>
      </c>
      <c r="AD24" s="130">
        <f>ABS!AL23/ABS!AK23</f>
        <v>0.21879157861782891</v>
      </c>
      <c r="AE24" s="130">
        <f>ABS!AN23/ABS!AM23</f>
        <v>0.63343851844188093</v>
      </c>
      <c r="AF24" s="131">
        <f>ABS!AO23/ABS!AP23</f>
        <v>0.55863487809029877</v>
      </c>
      <c r="AG24" s="132">
        <f>(ABS!AQ23/ABS!DE23)*100000</f>
        <v>13.833093331531973</v>
      </c>
      <c r="AH24" s="150">
        <f>ABS!AR23</f>
        <v>1.1978776414342807E-2</v>
      </c>
      <c r="AI24" s="38">
        <f>(ABS!AS23/ABS!DF23)*100000</f>
        <v>13.625907596443485</v>
      </c>
      <c r="AJ24" s="38">
        <f>(ABS!AT23/ABS!DF23)*100000</f>
        <v>2.2709845994072473</v>
      </c>
      <c r="AK24" s="36">
        <f>ABS!AU23/ABS!DQ23</f>
        <v>0.38326799566269082</v>
      </c>
      <c r="AL24" s="36">
        <f>ABS!AV23/ABS!DQ23</f>
        <v>0.13545750271081825</v>
      </c>
      <c r="AM24" s="130">
        <f>ABS!AW23/ABS!DU23</f>
        <v>2.7658217758648174E-2</v>
      </c>
      <c r="AN24" s="36">
        <f>ABS!AX23/ABS!DW23</f>
        <v>0.2330213403219768</v>
      </c>
      <c r="AO24" s="28"/>
      <c r="AP24" s="28"/>
      <c r="AQ24" s="32">
        <f>ABS!BA23/ABS!BB23</f>
        <v>0.82178584339326299</v>
      </c>
      <c r="AR24" s="79">
        <f>ABS!BC23/ABS!BD23</f>
        <v>7.1013697570904526E-3</v>
      </c>
      <c r="AS24" s="32">
        <f>ABS!BE23/ABS!BF23</f>
        <v>7.2703931252210599E-2</v>
      </c>
      <c r="AT24" s="32">
        <f>ABS!BG23/ABS!BH23</f>
        <v>0.16067511717577521</v>
      </c>
      <c r="AU24" s="32">
        <f>ABS!BI23/ABS!BJ23</f>
        <v>3.4429672428703116E-2</v>
      </c>
      <c r="AV24" s="32">
        <f>ABS!BK23/ABS!BL23</f>
        <v>0.20929782082324455</v>
      </c>
      <c r="AW24" s="139">
        <f>ABS!BM23/ABS!BN23</f>
        <v>0</v>
      </c>
      <c r="AX24" s="140">
        <f>ABS!BO23/ABS!BP23</f>
        <v>0</v>
      </c>
      <c r="AY24" s="140">
        <f>ABS!BQ23/ABS!BR23</f>
        <v>0</v>
      </c>
      <c r="AZ24" s="119">
        <f>ABS!BS23/ABS!BT23</f>
        <v>0.21695875850951724</v>
      </c>
      <c r="BA24" s="119">
        <f>ABS!BU23/ABS!BV23</f>
        <v>0.27890706964498418</v>
      </c>
      <c r="BB24" s="119">
        <f>ABS!BW23/ABS!BX23</f>
        <v>0.36649083071887539</v>
      </c>
      <c r="BC24" s="119">
        <f>ABS!BY23/ABS!BZ23</f>
        <v>1.9731285682461467E-2</v>
      </c>
      <c r="BD24" s="141">
        <f>ABS!CB23/ABS!CA23</f>
        <v>0.17426296911906219</v>
      </c>
      <c r="BE24" s="141">
        <f>ABS!CD23/ABS!CC23</f>
        <v>0.40441767068273093</v>
      </c>
      <c r="BF24" s="141">
        <f>ABS!CF23/ABS!CE23</f>
        <v>0.59256156384869252</v>
      </c>
      <c r="BG24" s="126">
        <f>ABS!CG23/(ABS!CH23/10)</f>
        <v>3.9336047604134041</v>
      </c>
      <c r="BH24" s="76"/>
      <c r="BI24" s="37">
        <f>ABS!CK23/ABS!CJ23</f>
        <v>0.58724534986713905</v>
      </c>
      <c r="BJ24" s="76"/>
      <c r="BK24" s="37">
        <f>ABS!CM23/ABS!CN23</f>
        <v>7.9835864647011451E-2</v>
      </c>
      <c r="BL24" s="128">
        <f>(ABS!CO23+ABS!CP23)/(ABS!CR23*1000)</f>
        <v>0.91125361199278776</v>
      </c>
      <c r="BM24" s="128">
        <f>ABS!CQ23/(ABS!CR23*1000)</f>
        <v>1.0503909085415821</v>
      </c>
      <c r="BN24" s="43">
        <f>ABS!CS23/(ABS!DS23+ABS!DT23)</f>
        <v>3.5782800900825758E-2</v>
      </c>
      <c r="BO24" s="127">
        <f>ABS!CT23/ABS!CU23</f>
        <v>0.13116325745538476</v>
      </c>
      <c r="BP24" s="76"/>
      <c r="BQ24" s="76"/>
      <c r="BR24" s="76"/>
      <c r="BS24" s="76"/>
      <c r="BT24" s="76"/>
      <c r="BU24" s="133" t="s">
        <v>37</v>
      </c>
      <c r="BV24" s="8">
        <v>5748.3197010000004</v>
      </c>
      <c r="BW24" s="8" t="s">
        <v>138</v>
      </c>
      <c r="BX24" s="37">
        <v>0.87116352980585143</v>
      </c>
      <c r="BY24" s="8">
        <v>-0.65730230000000001</v>
      </c>
      <c r="BZ24" s="8" t="s">
        <v>186</v>
      </c>
      <c r="CA24" s="8">
        <v>3.8877942562103001</v>
      </c>
      <c r="CB24" s="37">
        <v>0.74227230873198491</v>
      </c>
      <c r="CC24" s="7">
        <v>13834.432582553196</v>
      </c>
      <c r="CD24" s="7">
        <v>988916901.96450305</v>
      </c>
      <c r="CE24" s="7">
        <f>(CD24/ABS!DE23)*1000</f>
        <v>127729.03643328129</v>
      </c>
      <c r="CI24" s="8"/>
      <c r="CJ24" s="8"/>
      <c r="CN24" s="8"/>
    </row>
    <row r="25" spans="2:92" x14ac:dyDescent="0.25">
      <c r="B25" s="5">
        <v>15</v>
      </c>
      <c r="C25" s="6" t="s">
        <v>38</v>
      </c>
      <c r="D25"/>
      <c r="E25" s="45">
        <f>ABS!E24/ABS!DG24</f>
        <v>0.32062926856669072</v>
      </c>
      <c r="F25" s="45">
        <f>ABS!F24/ABS!DG24</f>
        <v>0.20321736483412359</v>
      </c>
      <c r="G25" s="45">
        <f>ABS!G24/ABS!DH24</f>
        <v>8.3723346938143553E-2</v>
      </c>
      <c r="H25" s="32">
        <f>ABS!H24/ABS!DM24</f>
        <v>0.16798650092189518</v>
      </c>
      <c r="I25" s="89">
        <f>ABS!I24*100000/ABS!DE24</f>
        <v>73.373538960939754</v>
      </c>
      <c r="J25" s="90">
        <f>ABS!J24*100000/ABS!DE24</f>
        <v>13.877846837702522</v>
      </c>
      <c r="K25" s="8">
        <f>ABS!K24/ABS!L24</f>
        <v>15.205514804388795</v>
      </c>
      <c r="L25" s="8">
        <f>ABS!M24/ABS!N24</f>
        <v>1090.5140166448862</v>
      </c>
      <c r="M25" s="8">
        <f>ABS!O24/ABS!P24</f>
        <v>358.48425725536862</v>
      </c>
      <c r="N25" s="8">
        <f>ABS!Q24/ABS!R24</f>
        <v>1358.6112262631761</v>
      </c>
      <c r="O25" s="43">
        <f>ABS!S24/ABS!DP24</f>
        <v>0.207179127129342</v>
      </c>
      <c r="P25" s="35">
        <f>ABS!T24/ABS!DO24</f>
        <v>0.69475294648870378</v>
      </c>
      <c r="Q25" s="35">
        <f>ABS!U24/ABS!DN24</f>
        <v>0.41031162901723728</v>
      </c>
      <c r="R25" s="42">
        <f>ABS!V24/ABS!W24</f>
        <v>0.15331117524362545</v>
      </c>
      <c r="S25" s="35">
        <f>ABS!X24/ABS!DN24</f>
        <v>0.5666477270817013</v>
      </c>
      <c r="T25" s="8">
        <f>ABS!Y24</f>
        <v>8.7521100000000001</v>
      </c>
      <c r="U25" s="8">
        <f>ABS!Z24</f>
        <v>0.46185567</v>
      </c>
      <c r="V25" s="35">
        <f>ABS!AA24/ABS!DV24</f>
        <v>0.14378504146213128</v>
      </c>
      <c r="W25" s="34">
        <f>ABS!AB24</f>
        <v>44.129300000000001</v>
      </c>
      <c r="X25" s="34">
        <f>ABS!AC24</f>
        <v>7.4066700000000001</v>
      </c>
      <c r="Y25" s="34">
        <f>ABS!AD24</f>
        <v>41.677032019704399</v>
      </c>
      <c r="Z25" s="129">
        <f>ABS!AF24/ABS!AE24</f>
        <v>1.2511697370766234E-2</v>
      </c>
      <c r="AA25" s="129">
        <f>ABS!AH24/ABS!AG24</f>
        <v>0.55171757053912218</v>
      </c>
      <c r="AB25" s="8">
        <f>ABS!AI24/(ABS!DF24/100000)</f>
        <v>1.2937055089410393E-2</v>
      </c>
      <c r="AC25" s="130">
        <f>(ABS!AJ24/100)</f>
        <v>0.85599999999999998</v>
      </c>
      <c r="AD25" s="130">
        <f>ABS!AL24/ABS!AK24</f>
        <v>0.21522412937419819</v>
      </c>
      <c r="AE25" s="130">
        <f>ABS!AN24/ABS!AM24</f>
        <v>0.56773056385975218</v>
      </c>
      <c r="AF25" s="131">
        <f>ABS!AO24/ABS!AP24</f>
        <v>0.71558468468468472</v>
      </c>
      <c r="AG25" s="132">
        <f>(ABS!AQ24/ABS!DE24)*100000</f>
        <v>4.5159528018767787</v>
      </c>
      <c r="AH25" s="150">
        <f>ABS!AR24</f>
        <v>7.231739809409915E-2</v>
      </c>
      <c r="AI25" s="38">
        <f>(ABS!AS24/ABS!DF24)*100000</f>
        <v>10.903229684656575</v>
      </c>
      <c r="AJ25" s="38">
        <f>(ABS!AT24/ABS!DF24)*100000</f>
        <v>0.66791307670909483</v>
      </c>
      <c r="AK25" s="36">
        <f>ABS!AU24/ABS!DQ24</f>
        <v>0.45327225820038963</v>
      </c>
      <c r="AL25" s="36">
        <f>ABS!AV24/ABS!DQ24</f>
        <v>0.15026588743221186</v>
      </c>
      <c r="AM25" s="130">
        <f>ABS!AW24/ABS!DU24</f>
        <v>2.1372088053002778E-4</v>
      </c>
      <c r="AN25" s="36">
        <f>ABS!AX24/ABS!DW24</f>
        <v>0.2809996958329109</v>
      </c>
      <c r="AO25" s="28"/>
      <c r="AP25" s="28"/>
      <c r="AQ25" s="32">
        <f>ABS!BA24/ABS!BB24</f>
        <v>0.70812472324027931</v>
      </c>
      <c r="AR25" s="79">
        <f>ABS!BC24/ABS!BD24</f>
        <v>0</v>
      </c>
      <c r="AS25" s="32">
        <f>ABS!BE24/ABS!BF24</f>
        <v>8.2142757734930752E-2</v>
      </c>
      <c r="AT25" s="32">
        <f>ABS!BG24/ABS!BH24</f>
        <v>0.19027210102129349</v>
      </c>
      <c r="AU25" s="32">
        <f>ABS!BI24/ABS!BJ24</f>
        <v>5.8973265073947664E-2</v>
      </c>
      <c r="AV25" s="32">
        <f>ABS!BK24/ABS!BL24</f>
        <v>9.1681950587981439E-2</v>
      </c>
      <c r="AW25" s="139">
        <f>ABS!BM24/ABS!BN24</f>
        <v>5.6622326918297442E-3</v>
      </c>
      <c r="AX25" s="140">
        <f>ABS!BO24/ABS!BP24</f>
        <v>4.0823009332532885E-3</v>
      </c>
      <c r="AY25" s="140">
        <f>ABS!BQ24/ABS!BR24</f>
        <v>1.7134130442880025E-2</v>
      </c>
      <c r="AZ25" s="119">
        <f>ABS!BS24/ABS!BT24</f>
        <v>0.24290917894704264</v>
      </c>
      <c r="BA25" s="119">
        <f>ABS!BU24/ABS!BV24</f>
        <v>0.26291841179535058</v>
      </c>
      <c r="BB25" s="119">
        <f>ABS!BW24/ABS!BX24</f>
        <v>0.39665832620352737</v>
      </c>
      <c r="BC25" s="119">
        <f>ABS!BY24/ABS!BZ24</f>
        <v>0.19438093727340328</v>
      </c>
      <c r="BD25" s="141">
        <f>ABS!CB24/ABS!CA24</f>
        <v>0.13838600353387598</v>
      </c>
      <c r="BE25" s="141">
        <f>ABS!CD24/ABS!CC24</f>
        <v>0.23694400837257981</v>
      </c>
      <c r="BF25" s="141">
        <f>ABS!CF24/ABS!CE24</f>
        <v>0.57473884214806248</v>
      </c>
      <c r="BG25" s="126">
        <f>ABS!CG24/(ABS!CH24/10)</f>
        <v>3.0189904236325269</v>
      </c>
      <c r="BH25" s="76"/>
      <c r="BI25" s="37">
        <f>ABS!CK24/ABS!CJ24</f>
        <v>0.61518793147532602</v>
      </c>
      <c r="BJ25" s="76"/>
      <c r="BK25" s="37">
        <f>ABS!CM24/ABS!CN24</f>
        <v>0.11228255032210008</v>
      </c>
      <c r="BL25" s="128">
        <f>(ABS!CO24+ABS!CP24)/(ABS!CR24*1000)</f>
        <v>1.5986005220164075</v>
      </c>
      <c r="BM25" s="128">
        <f>ABS!CQ24/(ABS!CR24*1000)</f>
        <v>1.7713431197793308</v>
      </c>
      <c r="BN25" s="43">
        <f>ABS!CS24/(ABS!DS24+ABS!DT24)</f>
        <v>5.2440372768914861E-2</v>
      </c>
      <c r="BO25" s="127">
        <f>ABS!CT24/ABS!CU24</f>
        <v>0.2021592798708797</v>
      </c>
      <c r="BP25" s="76"/>
      <c r="BQ25" s="76"/>
      <c r="BR25" s="76"/>
      <c r="BS25" s="76"/>
      <c r="BT25" s="76"/>
      <c r="BU25" s="133" t="s">
        <v>38</v>
      </c>
      <c r="BV25" s="8">
        <v>4812.6597739999997</v>
      </c>
      <c r="BW25" s="8" t="s">
        <v>142</v>
      </c>
      <c r="BX25" s="37">
        <v>0.85322251639957247</v>
      </c>
      <c r="BY25" s="8">
        <v>-0.36512919999999999</v>
      </c>
      <c r="BZ25" s="8" t="s">
        <v>187</v>
      </c>
      <c r="CA25" s="8">
        <v>4.0178894996643004</v>
      </c>
      <c r="CB25" s="37">
        <v>0.7939514324922452</v>
      </c>
      <c r="CC25" s="7">
        <v>13074.430306759912</v>
      </c>
      <c r="CD25" s="7">
        <v>1444357471.40359</v>
      </c>
      <c r="CE25" s="7">
        <f>(CD25/ABS!DE24)*1000</f>
        <v>88263.195803744267</v>
      </c>
      <c r="CI25" s="8"/>
      <c r="CJ25" s="8"/>
      <c r="CN25" s="8"/>
    </row>
    <row r="26" spans="2:92" x14ac:dyDescent="0.25">
      <c r="B26" s="5">
        <v>16</v>
      </c>
      <c r="C26" s="6" t="s">
        <v>39</v>
      </c>
      <c r="D26"/>
      <c r="E26" s="45">
        <f>ABS!E25/ABS!DG25</f>
        <v>0.30737833063699249</v>
      </c>
      <c r="F26" s="45">
        <f>ABS!F25/ABS!DG25</f>
        <v>0.22046294496330798</v>
      </c>
      <c r="G26" s="45">
        <f>ABS!G25/ABS!DH25</f>
        <v>5.7107265524055817E-2</v>
      </c>
      <c r="H26" s="32">
        <f>ABS!H25/ABS!DM25</f>
        <v>0.14263599510687772</v>
      </c>
      <c r="I26" s="89">
        <f>ABS!I25*100000/ABS!DE25</f>
        <v>82.628500232013238</v>
      </c>
      <c r="J26" s="90">
        <f>ABS!J25*100000/ABS!DE25</f>
        <v>20.552266555170803</v>
      </c>
      <c r="K26" s="8">
        <f>ABS!K25/ABS!L25</f>
        <v>19.8457659643542</v>
      </c>
      <c r="L26" s="8">
        <f>ABS!M25/ABS!N25</f>
        <v>1173.0477777009623</v>
      </c>
      <c r="M26" s="8">
        <f>ABS!O25/ABS!P25</f>
        <v>361.78715936939017</v>
      </c>
      <c r="N26" s="8">
        <f>ABS!Q25/ABS!R25</f>
        <v>1138.8515630408133</v>
      </c>
      <c r="O26" s="43">
        <f>ABS!S25/ABS!DP25</f>
        <v>0.14798329768142654</v>
      </c>
      <c r="P26" s="35">
        <f>ABS!T25/ABS!DO25</f>
        <v>0.63574207925458692</v>
      </c>
      <c r="Q26" s="35">
        <f>ABS!U25/ABS!DN25</f>
        <v>0.5812973177708024</v>
      </c>
      <c r="R26" s="42">
        <f>ABS!V25/ABS!W25</f>
        <v>9.1314862097432101E-2</v>
      </c>
      <c r="S26" s="35">
        <f>ABS!X25/ABS!DN25</f>
        <v>0.41522288057745638</v>
      </c>
      <c r="T26" s="8">
        <f>ABS!Y25</f>
        <v>6.99871</v>
      </c>
      <c r="U26" s="8">
        <f>ABS!Z25</f>
        <v>0.59765086000000001</v>
      </c>
      <c r="V26" s="35">
        <f>ABS!AA25/ABS!DV25</f>
        <v>0.1735065956769119</v>
      </c>
      <c r="W26" s="34">
        <f>ABS!AB25</f>
        <v>37.652799999999999</v>
      </c>
      <c r="X26" s="34">
        <f>ABS!AC25</f>
        <v>7.4677600000000002</v>
      </c>
      <c r="Y26" s="34">
        <f>ABS!AD25</f>
        <v>22.715447154471502</v>
      </c>
      <c r="Z26" s="129">
        <f>ABS!AF25/ABS!AE25</f>
        <v>2.6144672468118555E-2</v>
      </c>
      <c r="AA26" s="129">
        <f>ABS!AH25/ABS!AG25</f>
        <v>0.62158221807911884</v>
      </c>
      <c r="AB26" s="8">
        <f>ABS!AI25/(ABS!DF25/100000)</f>
        <v>8.7645318677283146E-2</v>
      </c>
      <c r="AC26" s="130">
        <f>(ABS!AJ25/100)</f>
        <v>0.69200000000000006</v>
      </c>
      <c r="AD26" s="130">
        <f>ABS!AL25/ABS!AK25</f>
        <v>0.1732805603332159</v>
      </c>
      <c r="AE26" s="130">
        <f>ABS!AN25/ABS!AM25</f>
        <v>0.65187579158841769</v>
      </c>
      <c r="AF26" s="131">
        <f>ABS!AO25/ABS!AP25</f>
        <v>0.56239208186751988</v>
      </c>
      <c r="AG26" s="132">
        <f>(ABS!AQ25/ABS!DE25)*100000</f>
        <v>12.847926031266818</v>
      </c>
      <c r="AH26" s="150">
        <f>ABS!AR25</f>
        <v>2.7730763095915184E-2</v>
      </c>
      <c r="AI26" s="38">
        <f>(ABS!AS25/ABS!DF25)*100000</f>
        <v>23.576590724189167</v>
      </c>
      <c r="AJ26" s="38">
        <f>(ABS!AT25/ABS!DF25)*100000</f>
        <v>5.2806304503063091</v>
      </c>
      <c r="AK26" s="36">
        <f>ABS!AU25/ABS!DQ25</f>
        <v>0.47567873303167418</v>
      </c>
      <c r="AL26" s="36">
        <f>ABS!AV25/ABS!DQ25</f>
        <v>7.1832579185520357E-2</v>
      </c>
      <c r="AM26" s="130">
        <f>ABS!AW25/ABS!DU25</f>
        <v>3.0349013657056146E-4</v>
      </c>
      <c r="AN26" s="36">
        <f>ABS!AX25/ABS!DW25</f>
        <v>0.19973035439137135</v>
      </c>
      <c r="AO26" s="28"/>
      <c r="AP26" s="28"/>
      <c r="AQ26" s="32">
        <f>ABS!BA25/ABS!BB25</f>
        <v>0.76570011486019962</v>
      </c>
      <c r="AR26" s="79">
        <f>ABS!BC25/ABS!BD25</f>
        <v>5.0646633079737503E-3</v>
      </c>
      <c r="AS26" s="32">
        <f>ABS!BE25/ABS!BF25</f>
        <v>0.16160154365653642</v>
      </c>
      <c r="AT26" s="32">
        <f>ABS!BG25/ABS!BH25</f>
        <v>0.38846958261344006</v>
      </c>
      <c r="AU26" s="32">
        <f>ABS!BI25/ABS!BJ25</f>
        <v>0.06</v>
      </c>
      <c r="AV26" s="32">
        <f>ABS!BK25/ABS!BL25</f>
        <v>0.20155770592400282</v>
      </c>
      <c r="AW26" s="139">
        <f>ABS!BM25/ABS!BN25</f>
        <v>0</v>
      </c>
      <c r="AX26" s="140">
        <f>ABS!BO25/ABS!BP25</f>
        <v>0</v>
      </c>
      <c r="AY26" s="140">
        <f>ABS!BQ25/ABS!BR25</f>
        <v>0</v>
      </c>
      <c r="AZ26" s="119">
        <f>ABS!BS25/ABS!BT25</f>
        <v>0.25879126547659187</v>
      </c>
      <c r="BA26" s="119">
        <f>ABS!BU25/ABS!BV25</f>
        <v>0.27367108731716938</v>
      </c>
      <c r="BB26" s="119">
        <f>ABS!BW25/ABS!BX25</f>
        <v>0.44676832687984591</v>
      </c>
      <c r="BC26" s="119">
        <f>ABS!BY25/ABS!BZ25</f>
        <v>3.2799541943880454E-2</v>
      </c>
      <c r="BD26" s="141">
        <f>ABS!CB25/ABS!CA25</f>
        <v>4.848303307800933E-2</v>
      </c>
      <c r="BE26" s="141">
        <f>ABS!CD25/ABS!CC25</f>
        <v>0.30450132391879964</v>
      </c>
      <c r="BF26" s="141">
        <f>ABS!CF25/ABS!CE25</f>
        <v>0.59938130619561136</v>
      </c>
      <c r="BG26" s="126">
        <f>ABS!CG25/(ABS!CH25/10)</f>
        <v>2.1050308914386586</v>
      </c>
      <c r="BH26" s="76"/>
      <c r="BI26" s="37">
        <v>0</v>
      </c>
      <c r="BJ26" s="76"/>
      <c r="BK26" s="37">
        <f>ABS!CM25/ABS!CN25</f>
        <v>0.10229530166058345</v>
      </c>
      <c r="BL26" s="128">
        <f>(ABS!CO25+ABS!CP25)/(ABS!CR25*1000)</f>
        <v>1.3766363990095214</v>
      </c>
      <c r="BM26" s="128">
        <f>ABS!CQ25/(ABS!CR25*1000)</f>
        <v>1.3517415807250552</v>
      </c>
      <c r="BN26" s="43">
        <f>ABS!CS25/(ABS!DS25+ABS!DT25)</f>
        <v>5.8823529411764705E-2</v>
      </c>
      <c r="BO26" s="127">
        <f>ABS!CT25/ABS!CU25</f>
        <v>0.15308134973681095</v>
      </c>
      <c r="BP26" s="76"/>
      <c r="BQ26" s="76"/>
      <c r="BR26" s="76"/>
      <c r="BS26" s="76"/>
      <c r="BT26" s="76"/>
      <c r="BU26" s="133" t="s">
        <v>39</v>
      </c>
      <c r="BV26" s="8">
        <v>4820.737032</v>
      </c>
      <c r="BW26" s="8" t="s">
        <v>138</v>
      </c>
      <c r="BX26" s="37">
        <v>0.68911317054242893</v>
      </c>
      <c r="BY26" s="8">
        <v>0.75473820000000003</v>
      </c>
      <c r="BZ26" s="8" t="s">
        <v>188</v>
      </c>
      <c r="CA26" s="8">
        <v>3.8413183689117001</v>
      </c>
      <c r="CB26" s="37">
        <v>0.77942862819181191</v>
      </c>
      <c r="CC26" s="7">
        <v>9875.1728027791887</v>
      </c>
      <c r="CD26" s="7">
        <v>361254607.30731201</v>
      </c>
      <c r="CE26" s="7">
        <f>(CD26/ABS!DE25)*1000</f>
        <v>79748.667923345129</v>
      </c>
      <c r="CI26" s="8"/>
      <c r="CJ26" s="8"/>
      <c r="CN26" s="8"/>
    </row>
    <row r="27" spans="2:92" x14ac:dyDescent="0.25">
      <c r="B27" s="5">
        <v>17</v>
      </c>
      <c r="C27" s="6" t="s">
        <v>40</v>
      </c>
      <c r="D27"/>
      <c r="E27" s="45">
        <f>ABS!E26/ABS!DG26</f>
        <v>0.31422369557180302</v>
      </c>
      <c r="F27" s="45">
        <f>ABS!F26/ABS!DG26</f>
        <v>0.2242548361381235</v>
      </c>
      <c r="G27" s="45">
        <f>ABS!G26/ABS!DH26</f>
        <v>7.0168106546045786E-2</v>
      </c>
      <c r="H27" s="32">
        <f>ABS!H26/ABS!DM26</f>
        <v>0.13380712876071338</v>
      </c>
      <c r="I27" s="89">
        <f>ABS!I26*100000/ABS!DE26</f>
        <v>82.969264556170458</v>
      </c>
      <c r="J27" s="90">
        <f>ABS!J26*100000/ABS!DE26</f>
        <v>18.461328319250789</v>
      </c>
      <c r="K27" s="8">
        <f>ABS!K26/ABS!L26</f>
        <v>17.393747391056092</v>
      </c>
      <c r="L27" s="8">
        <f>ABS!M26/ABS!N26</f>
        <v>1365.0498432743725</v>
      </c>
      <c r="M27" s="8">
        <f>ABS!O26/ABS!P26</f>
        <v>374.56277832983119</v>
      </c>
      <c r="N27" s="8">
        <f>ABS!Q26/ABS!R26</f>
        <v>1199.6264921986503</v>
      </c>
      <c r="O27" s="43">
        <f>ABS!S26/ABS!DP26</f>
        <v>9.0512717800235204E-2</v>
      </c>
      <c r="P27" s="35">
        <f>ABS!T26/ABS!DO26</f>
        <v>0.69673490245967029</v>
      </c>
      <c r="Q27" s="35">
        <f>ABS!U26/ABS!DN26</f>
        <v>0.44833250696264426</v>
      </c>
      <c r="R27" s="42">
        <f>ABS!V26/ABS!W26</f>
        <v>0.13282525926509173</v>
      </c>
      <c r="S27" s="35">
        <f>ABS!X26/ABS!DN26</f>
        <v>0.49183845355786798</v>
      </c>
      <c r="T27" s="8">
        <f>ABS!Y26</f>
        <v>8.6586700000000008</v>
      </c>
      <c r="U27" s="8">
        <f>ABS!Z26</f>
        <v>0.48870026999999999</v>
      </c>
      <c r="V27" s="35">
        <f>ABS!AA26/ABS!DV26</f>
        <v>0.21814472827329226</v>
      </c>
      <c r="W27" s="34">
        <f>ABS!AB26</f>
        <v>41.6843</v>
      </c>
      <c r="X27" s="34">
        <f>ABS!AC26</f>
        <v>7.4567800000000002</v>
      </c>
      <c r="Y27" s="34">
        <f>ABS!AD26</f>
        <v>27.470390309555899</v>
      </c>
      <c r="Z27" s="129">
        <f>ABS!AF26/ABS!AE26</f>
        <v>2.5864433838766361E-2</v>
      </c>
      <c r="AA27" s="129">
        <f>ABS!AH26/ABS!AG26</f>
        <v>0.53330830613210467</v>
      </c>
      <c r="AB27" s="8">
        <f>ABS!AI26/(ABS!DF26/100000)</f>
        <v>0</v>
      </c>
      <c r="AC27" s="130">
        <f>(ABS!AJ26/100)</f>
        <v>0.95400000000000007</v>
      </c>
      <c r="AD27" s="130">
        <f>ABS!AL26/ABS!AK26</f>
        <v>0.17785184816675786</v>
      </c>
      <c r="AE27" s="130">
        <f>ABS!AN26/ABS!AM26</f>
        <v>0.65755333043099695</v>
      </c>
      <c r="AF27" s="131">
        <f>ABS!AO26/ABS!AP26</f>
        <v>0.64919315782336651</v>
      </c>
      <c r="AG27" s="132">
        <f>(ABS!AQ26/ABS!DE26)*100000</f>
        <v>26.73157655475331</v>
      </c>
      <c r="AH27" s="150">
        <f>ABS!AR26</f>
        <v>3.0607170674715214E-2</v>
      </c>
      <c r="AI27" s="38">
        <f>(ABS!AS26/ABS!DF26)*100000</f>
        <v>16.865246156173235</v>
      </c>
      <c r="AJ27" s="38">
        <f>(ABS!AT26/ABS!DF26)*100000</f>
        <v>5.9028361546606316</v>
      </c>
      <c r="AK27" s="36">
        <f>ABS!AU26/ABS!DQ26</f>
        <v>0.52522361359570657</v>
      </c>
      <c r="AL27" s="36">
        <f>ABS!AV26/ABS!DQ26</f>
        <v>0.21466905187835419</v>
      </c>
      <c r="AM27" s="130">
        <f>ABS!AW26/ABS!DU26</f>
        <v>1.8909899888765295E-2</v>
      </c>
      <c r="AN27" s="36">
        <f>ABS!AX26/ABS!DW26</f>
        <v>0.34451432564640111</v>
      </c>
      <c r="AO27" s="28"/>
      <c r="AP27" s="28"/>
      <c r="AQ27" s="32">
        <f>ABS!BA26/ABS!BB26</f>
        <v>0.80313745576759887</v>
      </c>
      <c r="AR27" s="79">
        <f>ABS!BC26/ABS!BD26</f>
        <v>1.39129906276257E-2</v>
      </c>
      <c r="AS27" s="32">
        <f>ABS!BE26/ABS!BF26</f>
        <v>8.6095992083127168E-2</v>
      </c>
      <c r="AT27" s="32">
        <f>ABS!BG26/ABS!BH26</f>
        <v>9.1513939344463044E-2</v>
      </c>
      <c r="AU27" s="32">
        <f>ABS!BI26/ABS!BJ26</f>
        <v>2.9320987654320986E-2</v>
      </c>
      <c r="AV27" s="32">
        <f>ABS!BK26/ABS!BL26</f>
        <v>0.18955639220821738</v>
      </c>
      <c r="AW27" s="139">
        <f>ABS!BM26/ABS!BN26</f>
        <v>3.7403400309119011E-2</v>
      </c>
      <c r="AX27" s="140">
        <f>ABS!BO26/ABS!BP26</f>
        <v>1.903358506784552E-2</v>
      </c>
      <c r="AY27" s="140">
        <f>ABS!BQ26/ABS!BR26</f>
        <v>8.702757916241062E-2</v>
      </c>
      <c r="AZ27" s="119">
        <f>ABS!BS26/ABS!BT26</f>
        <v>0.39545293848521401</v>
      </c>
      <c r="BA27" s="119">
        <f>ABS!BU26/ABS!BV26</f>
        <v>0.41768394127188785</v>
      </c>
      <c r="BB27" s="119">
        <f>ABS!BW26/ABS!BX26</f>
        <v>0.40048072734138324</v>
      </c>
      <c r="BC27" s="119">
        <f>ABS!BY26/ABS!BZ26</f>
        <v>6.3952037073474438E-2</v>
      </c>
      <c r="BD27" s="141">
        <f>ABS!CB26/ABS!CA26</f>
        <v>0.14323975321631832</v>
      </c>
      <c r="BE27" s="141">
        <f>ABS!CD26/ABS!CC26</f>
        <v>0.31886477462437396</v>
      </c>
      <c r="BF27" s="141">
        <f>ABS!CF26/ABS!CE26</f>
        <v>0.63386891099209386</v>
      </c>
      <c r="BG27" s="126">
        <f>ABS!CG26/(ABS!CH26/10)</f>
        <v>3.3916423712342079</v>
      </c>
      <c r="BH27" s="76"/>
      <c r="BI27" s="37">
        <f>ABS!CK26/ABS!CJ26</f>
        <v>0.94852941176470584</v>
      </c>
      <c r="BJ27" s="76"/>
      <c r="BK27" s="37">
        <f>ABS!CM26/ABS!CN26</f>
        <v>0.10750654217459731</v>
      </c>
      <c r="BL27" s="128">
        <f>(ABS!CO26+ABS!CP26)/(ABS!CR26*1000)</f>
        <v>1.1903750554464283</v>
      </c>
      <c r="BM27" s="128">
        <f>ABS!CQ26/(ABS!CR26*1000)</f>
        <v>1.0785798482454885</v>
      </c>
      <c r="BN27" s="43">
        <f>ABS!CS26/(ABS!DS26+ABS!DT26)</f>
        <v>0.1516994633273703</v>
      </c>
      <c r="BO27" s="127">
        <f>ABS!CT26/ABS!CU26</f>
        <v>0.28210336333546937</v>
      </c>
      <c r="BP27" s="76"/>
      <c r="BQ27" s="76"/>
      <c r="BR27" s="76"/>
      <c r="BS27" s="76"/>
      <c r="BT27" s="76"/>
      <c r="BU27" s="133" t="s">
        <v>40</v>
      </c>
      <c r="BV27" s="8">
        <v>4172.5693540000002</v>
      </c>
      <c r="BW27" s="8" t="s">
        <v>142</v>
      </c>
      <c r="BX27" s="37">
        <v>0.83550147747435455</v>
      </c>
      <c r="BY27" s="8">
        <v>-0.13363630000000001</v>
      </c>
      <c r="BZ27" s="8" t="s">
        <v>190</v>
      </c>
      <c r="CA27" s="8">
        <v>3.5939252376556001</v>
      </c>
      <c r="CB27" s="37">
        <v>0.7220959190398919</v>
      </c>
      <c r="CC27" s="7">
        <v>11348.263200663094</v>
      </c>
      <c r="CD27" s="7">
        <v>184535281.13936901</v>
      </c>
      <c r="CE27" s="7">
        <f>(CD27/ABS!DE26)*1000</f>
        <v>98461.456982634088</v>
      </c>
      <c r="CI27" s="8"/>
      <c r="CJ27" s="8"/>
      <c r="CN27" s="8"/>
    </row>
    <row r="28" spans="2:92" x14ac:dyDescent="0.25">
      <c r="B28" s="5">
        <v>18</v>
      </c>
      <c r="C28" s="6" t="s">
        <v>41</v>
      </c>
      <c r="D28"/>
      <c r="E28" s="45">
        <f>ABS!E27/ABS!DG27</f>
        <v>0.31460567794726646</v>
      </c>
      <c r="F28" s="45">
        <f>ABS!F27/ABS!DG27</f>
        <v>0.23832399406713931</v>
      </c>
      <c r="G28" s="45">
        <f>ABS!G27/ABS!DH27</f>
        <v>6.2307942674744918E-2</v>
      </c>
      <c r="H28" s="32">
        <f>ABS!H27/ABS!DM27</f>
        <v>0.13950440945188003</v>
      </c>
      <c r="I28" s="89">
        <f>ABS!I27*100000/ABS!DE27</f>
        <v>45.994451813174273</v>
      </c>
      <c r="J28" s="90">
        <f>ABS!J27*100000/ABS!DE27</f>
        <v>13.492837340027139</v>
      </c>
      <c r="K28" s="8">
        <f>ABS!K27/ABS!L27</f>
        <v>16.952757553862323</v>
      </c>
      <c r="L28" s="8">
        <f>ABS!M27/ABS!N27</f>
        <v>1826.3695704321085</v>
      </c>
      <c r="M28" s="8">
        <f>ABS!O27/ABS!P27</f>
        <v>290.97664735518782</v>
      </c>
      <c r="N28" s="8">
        <f>ABS!Q27/ABS!R27</f>
        <v>1114.4588345503912</v>
      </c>
      <c r="O28" s="43">
        <f>ABS!S27/ABS!DP27</f>
        <v>0.14210125260066611</v>
      </c>
      <c r="P28" s="35">
        <f>ABS!T27/ABS!DO27</f>
        <v>0.61833704928720734</v>
      </c>
      <c r="Q28" s="35">
        <f>ABS!U27/ABS!DN27</f>
        <v>0.55959989497977625</v>
      </c>
      <c r="R28" s="42">
        <f>ABS!V27/ABS!W27</f>
        <v>0.12510273172129355</v>
      </c>
      <c r="S28" s="35">
        <f>ABS!X27/ABS!DN27</f>
        <v>0.51653407557416875</v>
      </c>
      <c r="T28" s="8">
        <f>ABS!Y27</f>
        <v>8.27224</v>
      </c>
      <c r="U28" s="8">
        <f>ABS!Z27</f>
        <v>0.48298488000000001</v>
      </c>
      <c r="V28" s="35">
        <f>ABS!AA27/ABS!DV27</f>
        <v>0.19439476900344543</v>
      </c>
      <c r="W28" s="34">
        <f>ABS!AB27</f>
        <v>38.130499999999998</v>
      </c>
      <c r="X28" s="34">
        <f>ABS!AC27</f>
        <v>7.70411</v>
      </c>
      <c r="Y28" s="34">
        <f>ABS!AD27</f>
        <v>28.7260273972603</v>
      </c>
      <c r="Z28" s="129">
        <f>ABS!AF27/ABS!AE27</f>
        <v>5.245481554523676E-2</v>
      </c>
      <c r="AA28" s="129">
        <f>ABS!AH27/ABS!AG27</f>
        <v>0.63805354109272638</v>
      </c>
      <c r="AB28" s="8">
        <f>ABS!AI27/(ABS!DF27/100000)</f>
        <v>0</v>
      </c>
      <c r="AC28" s="130">
        <f>(ABS!AJ27/100)</f>
        <v>0.79700000000000004</v>
      </c>
      <c r="AD28" s="130">
        <f>ABS!AL27/ABS!AK27</f>
        <v>0.24980544747081712</v>
      </c>
      <c r="AE28" s="130">
        <f>ABS!AN27/ABS!AM27</f>
        <v>0.61561367167270842</v>
      </c>
      <c r="AF28" s="131">
        <f>ABS!AO27/ABS!AP27</f>
        <v>0.51917012318198608</v>
      </c>
      <c r="AG28" s="132">
        <f>(ABS!AQ27/ABS!DE27)*100000</f>
        <v>11.286461422789998</v>
      </c>
      <c r="AH28" s="150">
        <f>ABS!AR27</f>
        <v>0.04</v>
      </c>
      <c r="AI28" s="38">
        <f>(ABS!AS27/ABS!DF27)*100000</f>
        <v>37.628974976731641</v>
      </c>
      <c r="AJ28" s="38">
        <f>(ABS!AT27/ABS!DF27)*100000</f>
        <v>3.1634978962738987</v>
      </c>
      <c r="AK28" s="36">
        <f>ABS!AU27/ABS!DQ27</f>
        <v>0.49774312679524008</v>
      </c>
      <c r="AL28" s="36">
        <f>ABS!AV27/ABS!DQ27</f>
        <v>8.0426754205990977E-2</v>
      </c>
      <c r="AM28" s="130">
        <f>ABS!AW27/ABS!DU27</f>
        <v>4.2253521126760563E-2</v>
      </c>
      <c r="AN28" s="36">
        <f>ABS!AX27/ABS!DW27</f>
        <v>0.34946790250600757</v>
      </c>
      <c r="AO28" s="28"/>
      <c r="AP28" s="28"/>
      <c r="AQ28" s="32">
        <f>ABS!BA27/ABS!BB27</f>
        <v>0.89293438033019024</v>
      </c>
      <c r="AR28" s="79">
        <f>ABS!BC27/ABS!BD27</f>
        <v>9.798804428281788E-3</v>
      </c>
      <c r="AS28" s="32">
        <f>ABS!BE27/ABS!BF27</f>
        <v>7.9082099104040959E-2</v>
      </c>
      <c r="AT28" s="32">
        <f>ABS!BG27/ABS!BH27</f>
        <v>0.22092222986923607</v>
      </c>
      <c r="AU28" s="32">
        <f>ABS!BI27/ABS!BJ27</f>
        <v>4.5414505236370757E-2</v>
      </c>
      <c r="AV28" s="32">
        <f>ABS!BK27/ABS!BL27</f>
        <v>0.3326226012793177</v>
      </c>
      <c r="AW28" s="139">
        <f>ABS!BM27/ABS!BN27</f>
        <v>3.8966150616636053E-2</v>
      </c>
      <c r="AX28" s="140">
        <f>ABS!BO27/ABS!BP27</f>
        <v>2.1719145024132382E-2</v>
      </c>
      <c r="AY28" s="140">
        <f>ABS!BQ27/ABS!BR27</f>
        <v>7.0716658756525871E-2</v>
      </c>
      <c r="AZ28" s="119">
        <f>ABS!BS27/ABS!BT27</f>
        <v>0.30940622487653613</v>
      </c>
      <c r="BA28" s="119">
        <f>ABS!BU27/ABS!BV27</f>
        <v>0.35010493124654146</v>
      </c>
      <c r="BB28" s="119">
        <f>ABS!BW27/ABS!BX27</f>
        <v>0.5202230224402018</v>
      </c>
      <c r="BC28" s="119">
        <f>ABS!BY27/ABS!BZ27</f>
        <v>4.2968228293290993E-2</v>
      </c>
      <c r="BD28" s="141">
        <f>ABS!CB27/ABS!CA27</f>
        <v>0.1025391811444539</v>
      </c>
      <c r="BE28" s="141">
        <f>ABS!CD27/ABS!CC27</f>
        <v>0.63625592417061616</v>
      </c>
      <c r="BF28" s="141">
        <f>ABS!CF27/ABS!CE27</f>
        <v>0.57246799601880771</v>
      </c>
      <c r="BG28" s="126">
        <f>ABS!CG27/(ABS!CH27/10)</f>
        <v>1.9421965317919074</v>
      </c>
      <c r="BH28" s="76"/>
      <c r="BI28" s="37">
        <f>ABS!CK27/ABS!CJ27</f>
        <v>0.95121951219512191</v>
      </c>
      <c r="BJ28" s="76"/>
      <c r="BK28" s="37">
        <f>ABS!CM27/ABS!CN27</f>
        <v>6.2910752015478091E-2</v>
      </c>
      <c r="BL28" s="128">
        <f>(ABS!CO27+ABS!CP27)/(ABS!CR27*1000)</f>
        <v>0.74177677311726287</v>
      </c>
      <c r="BM28" s="128">
        <f>ABS!CQ27/(ABS!CR27*1000)</f>
        <v>1.3996676176880882</v>
      </c>
      <c r="BN28" s="43">
        <f>ABS!CS27/(ABS!DS27+ABS!DT27)</f>
        <v>9.9302421009437827E-2</v>
      </c>
      <c r="BO28" s="127">
        <f>ABS!CT27/ABS!CU27</f>
        <v>0.32711999931217706</v>
      </c>
      <c r="BP28" s="76"/>
      <c r="BQ28" s="76"/>
      <c r="BR28" s="76"/>
      <c r="BS28" s="76"/>
      <c r="BT28" s="76"/>
      <c r="BU28" s="133" t="s">
        <v>41</v>
      </c>
      <c r="BV28" s="8">
        <v>5192.5477620000001</v>
      </c>
      <c r="BW28" s="8" t="s">
        <v>138</v>
      </c>
      <c r="BX28" s="37">
        <v>0.68719455203423041</v>
      </c>
      <c r="BY28" s="8">
        <v>-0.24673239999999999</v>
      </c>
      <c r="BZ28" s="8" t="s">
        <v>187</v>
      </c>
      <c r="CA28" s="8">
        <v>3.5995156764984002</v>
      </c>
      <c r="CB28" s="37">
        <v>0.74916639314341105</v>
      </c>
      <c r="CC28" s="7">
        <v>10409.980128046313</v>
      </c>
      <c r="CD28" s="7">
        <v>102570637.56115201</v>
      </c>
      <c r="CE28" s="7">
        <f>(CD28/ABS!DE27)*1000</f>
        <v>87042.070973302019</v>
      </c>
      <c r="CI28" s="8"/>
      <c r="CJ28" s="8"/>
      <c r="CN28" s="8"/>
    </row>
    <row r="29" spans="2:92" x14ac:dyDescent="0.25">
      <c r="B29" s="5">
        <v>19</v>
      </c>
      <c r="C29" s="6" t="s">
        <v>42</v>
      </c>
      <c r="D29"/>
      <c r="E29" s="45">
        <f>ABS!E28/ABS!DG28</f>
        <v>0.29480117792848132</v>
      </c>
      <c r="F29" s="45">
        <f>ABS!F28/ABS!DG28</f>
        <v>0.29736610359965104</v>
      </c>
      <c r="G29" s="45">
        <f>ABS!G28/ABS!DH28</f>
        <v>9.0185823051488728E-2</v>
      </c>
      <c r="H29" s="32">
        <f>ABS!H28/ABS!DM28</f>
        <v>0.16791824732450095</v>
      </c>
      <c r="I29" s="89">
        <f>ABS!I28*100000/ABS!DE28</f>
        <v>58.388292874057967</v>
      </c>
      <c r="J29" s="90">
        <f>ABS!J28*100000/ABS!DE28</f>
        <v>11.859805762286992</v>
      </c>
      <c r="K29" s="8">
        <f>ABS!K28/ABS!L28</f>
        <v>12.491073569519262</v>
      </c>
      <c r="L29" s="8">
        <f>ABS!M28/ABS!N28</f>
        <v>538.86236192777335</v>
      </c>
      <c r="M29" s="8">
        <f>ABS!O28/ABS!P28</f>
        <v>505.35687887977502</v>
      </c>
      <c r="N29" s="8">
        <f>ABS!Q28/ABS!R28</f>
        <v>997.22220820842233</v>
      </c>
      <c r="O29" s="43">
        <f>ABS!S28/ABS!DP28</f>
        <v>0.12407621637516714</v>
      </c>
      <c r="P29" s="35">
        <f>ABS!T28/ABS!DO28</f>
        <v>0.6410529394657607</v>
      </c>
      <c r="Q29" s="35">
        <f>ABS!U28/ABS!DN28</f>
        <v>0.39834255063313445</v>
      </c>
      <c r="R29" s="42">
        <f>ABS!V28/ABS!W28</f>
        <v>0.21235046587281006</v>
      </c>
      <c r="S29" s="35">
        <f>ABS!X28/ABS!DN28</f>
        <v>0.64736998515570832</v>
      </c>
      <c r="T29" s="8">
        <f>ABS!Y28</f>
        <v>9.3600999999999992</v>
      </c>
      <c r="U29" s="8">
        <f>ABS!Z28</f>
        <v>5.859077E-2</v>
      </c>
      <c r="V29" s="35">
        <f>ABS!AA28/ABS!DV28</f>
        <v>0.14261608253266234</v>
      </c>
      <c r="W29" s="34">
        <f>ABS!AB28</f>
        <v>41.183199999999999</v>
      </c>
      <c r="X29" s="34">
        <f>ABS!AC28</f>
        <v>7.4491500000000004</v>
      </c>
      <c r="Y29" s="34">
        <f>ABS!AD28</f>
        <v>32.854938271604901</v>
      </c>
      <c r="Z29" s="129">
        <f>ABS!AF28/ABS!AE28</f>
        <v>4.6133517714836616E-3</v>
      </c>
      <c r="AA29" s="129">
        <f>ABS!AH28/ABS!AG28</f>
        <v>0.6169853003723067</v>
      </c>
      <c r="AB29" s="8">
        <f>ABS!AI28/(ABS!DF28/100000)</f>
        <v>5.9837373984983608E-2</v>
      </c>
      <c r="AC29" s="130">
        <f>(ABS!AJ28/100)</f>
        <v>0.96599999999999997</v>
      </c>
      <c r="AD29" s="130">
        <f>ABS!AL28/ABS!AK28</f>
        <v>0.17300403052911414</v>
      </c>
      <c r="AE29" s="130">
        <f>ABS!AN28/ABS!AM28</f>
        <v>0.63177339901477836</v>
      </c>
      <c r="AF29" s="131">
        <f>ABS!AO28/ABS!AP28</f>
        <v>0.72141919708665214</v>
      </c>
      <c r="AG29" s="132">
        <f>(ABS!AQ28/ABS!DE28)*100000</f>
        <v>48.916639125337298</v>
      </c>
      <c r="AH29" s="150">
        <f>ABS!AR28</f>
        <v>0.03</v>
      </c>
      <c r="AI29" s="38">
        <f>(ABS!AS28/ABS!DF28)*100000</f>
        <v>14.021891303814494</v>
      </c>
      <c r="AJ29" s="38">
        <f>(ABS!AT28/ABS!DF28)*100000</f>
        <v>2.5131697073693116</v>
      </c>
      <c r="AK29" s="36">
        <f>ABS!AU28/ABS!DQ28</f>
        <v>0.39925777021802999</v>
      </c>
      <c r="AL29" s="36">
        <f>ABS!AV28/ABS!DQ28</f>
        <v>0.51275707437760942</v>
      </c>
      <c r="AM29" s="130">
        <f>ABS!AW28/ABS!DU28</f>
        <v>3.8661369193154035E-2</v>
      </c>
      <c r="AN29" s="36">
        <f>ABS!AX28/ABS!DW28</f>
        <v>0.29897974271772881</v>
      </c>
      <c r="AO29" s="28"/>
      <c r="AP29" s="28"/>
      <c r="AQ29" s="32">
        <f>ABS!BA28/ABS!BB28</f>
        <v>0.84682500698524643</v>
      </c>
      <c r="AR29" s="79">
        <f>ABS!BC28/ABS!BD28</f>
        <v>2.9603723609043443E-2</v>
      </c>
      <c r="AS29" s="32">
        <f>ABS!BE28/ABS!BF28</f>
        <v>5.222458403576926E-2</v>
      </c>
      <c r="AT29" s="32">
        <f>ABS!BG28/ABS!BH28</f>
        <v>6.3719721486711775E-2</v>
      </c>
      <c r="AU29" s="32">
        <f>ABS!BI28/ABS!BJ28</f>
        <v>3.5834680212422074E-2</v>
      </c>
      <c r="AV29" s="32">
        <f>ABS!BK28/ABS!BL28</f>
        <v>0.38670438472418672</v>
      </c>
      <c r="AW29" s="139">
        <f>ABS!BM28/ABS!BN28</f>
        <v>2.7649769585253458E-2</v>
      </c>
      <c r="AX29" s="140">
        <f>ABS!BO28/ABS!BP28</f>
        <v>1.0675039246467817E-2</v>
      </c>
      <c r="AY29" s="140">
        <f>ABS!BQ28/ABS!BR28</f>
        <v>2.557367984517556E-2</v>
      </c>
      <c r="AZ29" s="119">
        <f>ABS!BS28/ABS!BT28</f>
        <v>0.33090986034185543</v>
      </c>
      <c r="BA29" s="119">
        <f>ABS!BU28/ABS!BV28</f>
        <v>0.42542347766646565</v>
      </c>
      <c r="BB29" s="119">
        <f>ABS!BW28/ABS!BX28</f>
        <v>0.52219338459323983</v>
      </c>
      <c r="BC29" s="119">
        <f>ABS!BY28/ABS!BZ28</f>
        <v>2.869784239201743E-2</v>
      </c>
      <c r="BD29" s="141">
        <f>ABS!CB28/ABS!CA28</f>
        <v>0.13653061224489796</v>
      </c>
      <c r="BE29" s="141">
        <f>ABS!CD28/ABS!CC28</f>
        <v>0.41345291479820628</v>
      </c>
      <c r="BF29" s="141">
        <f>ABS!CF28/ABS!CE28</f>
        <v>0.63012568389179491</v>
      </c>
      <c r="BG29" s="126">
        <f>ABS!CG28/(ABS!CH28/10)</f>
        <v>6.4683195592286502</v>
      </c>
      <c r="BH29" s="76"/>
      <c r="BI29" s="37">
        <f>ABS!CK28/ABS!CJ28</f>
        <v>0.92592592592592593</v>
      </c>
      <c r="BJ29" s="76"/>
      <c r="BK29" s="37">
        <f>ABS!CM28/ABS!CN28</f>
        <v>8.7268558973753407E-2</v>
      </c>
      <c r="BL29" s="128">
        <f>(ABS!CO28+ABS!CP28)/(ABS!CR28*1000)</f>
        <v>0.51906129185967398</v>
      </c>
      <c r="BM29" s="128">
        <f>ABS!CQ28/(ABS!CR28*1000)</f>
        <v>0.9124000102566765</v>
      </c>
      <c r="BN29" s="43">
        <f>ABS!CS28/(ABS!DS28+ABS!DT28)</f>
        <v>9.540745322406062E-2</v>
      </c>
      <c r="BO29" s="127">
        <f>ABS!CT28/ABS!CU28</f>
        <v>7.6631232565668395E-2</v>
      </c>
      <c r="BP29" s="76"/>
      <c r="BQ29" s="76"/>
      <c r="BR29" s="76"/>
      <c r="BS29" s="76"/>
      <c r="BT29" s="76"/>
      <c r="BU29" s="133" t="s">
        <v>42</v>
      </c>
      <c r="BV29" s="8">
        <v>6701.2772839999998</v>
      </c>
      <c r="BW29" s="8" t="s">
        <v>141</v>
      </c>
      <c r="BX29" s="37">
        <v>0.9512439391265981</v>
      </c>
      <c r="BY29" s="8">
        <v>-1.3699600000000001</v>
      </c>
      <c r="BZ29" s="8" t="s">
        <v>186</v>
      </c>
      <c r="CA29" s="8">
        <v>3.6078264713286998</v>
      </c>
      <c r="CB29" s="37">
        <v>0.80992035062581647</v>
      </c>
      <c r="CC29" s="7">
        <v>18698.368870489154</v>
      </c>
      <c r="CD29" s="7">
        <v>1103542670.74667</v>
      </c>
      <c r="CE29" s="7">
        <f>(CD29/ABS!DE28)*1000</f>
        <v>223341.32637288285</v>
      </c>
      <c r="CI29" s="8"/>
      <c r="CJ29" s="8"/>
      <c r="CN29" s="8"/>
    </row>
    <row r="30" spans="2:92" x14ac:dyDescent="0.25">
      <c r="B30" s="5">
        <v>20</v>
      </c>
      <c r="C30" s="6" t="s">
        <v>43</v>
      </c>
      <c r="D30"/>
      <c r="E30" s="45">
        <f>ABS!E29/ABS!DG29</f>
        <v>0.28275375142951781</v>
      </c>
      <c r="F30" s="45">
        <f>ABS!F29/ABS!DG29</f>
        <v>0.17804167610433116</v>
      </c>
      <c r="G30" s="45">
        <f>ABS!G29/ABS!DH29</f>
        <v>5.0862427253441166E-2</v>
      </c>
      <c r="H30" s="32">
        <f>ABS!H29/ABS!DM29</f>
        <v>0.11696648883184808</v>
      </c>
      <c r="I30" s="89">
        <f>ABS!I29*100000/ABS!DE29</f>
        <v>67.844695762257643</v>
      </c>
      <c r="J30" s="90">
        <f>ABS!J29*100000/ABS!DE29</f>
        <v>28.138120282634031</v>
      </c>
      <c r="K30" s="8">
        <f>ABS!K29/ABS!L29</f>
        <v>24.558261182667881</v>
      </c>
      <c r="L30" s="8">
        <f>ABS!M29/ABS!N29</f>
        <v>1391.4147154885038</v>
      </c>
      <c r="M30" s="8">
        <f>ABS!O29/ABS!P29</f>
        <v>289.39849909723097</v>
      </c>
      <c r="N30" s="8">
        <f>ABS!Q29/ABS!R29</f>
        <v>1295.0396338829937</v>
      </c>
      <c r="O30" s="43">
        <f>ABS!S29/ABS!DP29</f>
        <v>0.34688910321735333</v>
      </c>
      <c r="P30" s="35">
        <f>ABS!T29/ABS!DO29</f>
        <v>0.79937462060822884</v>
      </c>
      <c r="Q30" s="35">
        <f>ABS!U29/ABS!DN29</f>
        <v>0.38067664932345729</v>
      </c>
      <c r="R30" s="42">
        <f>ABS!V29/ABS!W29</f>
        <v>7.9554640707349453E-2</v>
      </c>
      <c r="S30" s="35">
        <f>ABS!X29/ABS!DN29</f>
        <v>0.38058118211574793</v>
      </c>
      <c r="T30" s="8">
        <f>ABS!Y29</f>
        <v>6.5072299999999998</v>
      </c>
      <c r="U30" s="8">
        <f>ABS!Z29</f>
        <v>0.89240637</v>
      </c>
      <c r="V30" s="35">
        <f>ABS!AA29/ABS!DV29</f>
        <v>0.20139113098505149</v>
      </c>
      <c r="W30" s="34">
        <f>ABS!AB29</f>
        <v>39.058</v>
      </c>
      <c r="X30" s="34">
        <f>ABS!AC29</f>
        <v>7.6135200000000003</v>
      </c>
      <c r="Y30" s="34">
        <f>ABS!AD29</f>
        <v>25.784682080924899</v>
      </c>
      <c r="Z30" s="129">
        <f>ABS!AF29/ABS!AE29</f>
        <v>1.8950086961033025E-2</v>
      </c>
      <c r="AA30" s="129">
        <f>ABS!AH29/ABS!AG29</f>
        <v>0.43881815188509454</v>
      </c>
      <c r="AB30" s="8">
        <f>ABS!AI29/(ABS!DF29/100000)</f>
        <v>0.15051906499563747</v>
      </c>
      <c r="AC30" s="130">
        <f>(ABS!AJ29/100)</f>
        <v>0.85299999999999998</v>
      </c>
      <c r="AD30" s="130">
        <f>ABS!AL29/ABS!AK29</f>
        <v>9.7944617011433477E-2</v>
      </c>
      <c r="AE30" s="130">
        <f>ABS!AN29/ABS!AM29</f>
        <v>0.56884261864565744</v>
      </c>
      <c r="AF30" s="131">
        <f>ABS!AO29/ABS!AP29</f>
        <v>0.44983005413263155</v>
      </c>
      <c r="AG30" s="132">
        <f>(ABS!AQ29/ABS!DE29)*100000</f>
        <v>7.8049184625977697</v>
      </c>
      <c r="AH30" s="150">
        <f>ABS!AR29</f>
        <v>3.6485980159370511E-2</v>
      </c>
      <c r="AI30" s="38">
        <f>(ABS!AS29/ABS!DF29)*100000</f>
        <v>49.320080296903875</v>
      </c>
      <c r="AJ30" s="38">
        <f>(ABS!AT29/ABS!DF29)*100000</f>
        <v>3.0103812999127491</v>
      </c>
      <c r="AK30" s="36">
        <f>ABS!AU29/ABS!DQ29</f>
        <v>0.48888493686644141</v>
      </c>
      <c r="AL30" s="36">
        <f>ABS!AV29/ABS!DQ29</f>
        <v>4.2504001422728081E-2</v>
      </c>
      <c r="AM30" s="130">
        <f>ABS!AW29/ABS!DU29</f>
        <v>0</v>
      </c>
      <c r="AN30" s="36">
        <f>ABS!AX29/ABS!DW29</f>
        <v>0.35157699443413731</v>
      </c>
      <c r="AO30" s="28"/>
      <c r="AP30" s="28"/>
      <c r="AQ30" s="32">
        <f>ABS!BA29/ABS!BB29</f>
        <v>0.79753204446298753</v>
      </c>
      <c r="AR30" s="79">
        <f>ABS!BC29/ABS!BD29</f>
        <v>0</v>
      </c>
      <c r="AS30" s="32">
        <f>ABS!BE29/ABS!BF29</f>
        <v>0.27893230462916874</v>
      </c>
      <c r="AT30" s="32">
        <f>ABS!BG29/ABS!BH29</f>
        <v>0.47283014839329562</v>
      </c>
      <c r="AU30" s="32">
        <f>ABS!BI29/ABS!BJ29</f>
        <v>0.17540112808718034</v>
      </c>
      <c r="AV30" s="32">
        <f>ABS!BK29/ABS!BL29</f>
        <v>0.46333853354134164</v>
      </c>
      <c r="AW30" s="139">
        <f>ABS!BM29/ABS!BN29</f>
        <v>4.2086028366737242E-2</v>
      </c>
      <c r="AX30" s="140">
        <f>ABS!BO29/ABS!BP29</f>
        <v>1.9038578171558157E-2</v>
      </c>
      <c r="AY30" s="140">
        <f>ABS!BQ29/ABS!BR29</f>
        <v>0.20835038886614818</v>
      </c>
      <c r="AZ30" s="119">
        <f>ABS!BS29/ABS!BT29</f>
        <v>0.27000995944484246</v>
      </c>
      <c r="BA30" s="119">
        <f>ABS!BU29/ABS!BV29</f>
        <v>0.32353723953505198</v>
      </c>
      <c r="BB30" s="119">
        <f>ABS!BW29/ABS!BX29</f>
        <v>0.39327761033381248</v>
      </c>
      <c r="BC30" s="119">
        <f>ABS!BY29/ABS!BZ29</f>
        <v>6.5561904984269115E-2</v>
      </c>
      <c r="BD30" s="141">
        <f>ABS!CB29/ABS!CA29</f>
        <v>5.998114183167564E-2</v>
      </c>
      <c r="BE30" s="141">
        <f>ABS!CD29/ABS!CC29</f>
        <v>0.26470588235294118</v>
      </c>
      <c r="BF30" s="141">
        <f>ABS!CF29/ABS!CE29</f>
        <v>0.56344419235238785</v>
      </c>
      <c r="BG30" s="126">
        <f>ABS!CG29/(ABS!CH29/10)</f>
        <v>1.8707604426990359</v>
      </c>
      <c r="BH30" s="76"/>
      <c r="BI30" s="37">
        <v>0</v>
      </c>
      <c r="BJ30" s="76"/>
      <c r="BK30" s="37">
        <f>ABS!CM29/ABS!CN29</f>
        <v>0.12339157365251573</v>
      </c>
      <c r="BL30" s="128">
        <f>(ABS!CO29+ABS!CP29)/(ABS!CR29*1000)</f>
        <v>1.6054872765657722</v>
      </c>
      <c r="BM30" s="128">
        <f>ABS!CQ29/(ABS!CR29*1000)</f>
        <v>1.2825549035068025</v>
      </c>
      <c r="BN30" s="43">
        <f>ABS!CS29/(ABS!DS29+ABS!DT29)</f>
        <v>2.3652854348212699E-2</v>
      </c>
      <c r="BO30" s="127">
        <f>ABS!CT29/ABS!CU29</f>
        <v>0.10151273535587829</v>
      </c>
      <c r="BP30" s="76"/>
      <c r="BQ30" s="76"/>
      <c r="BR30" s="76"/>
      <c r="BS30" s="76"/>
      <c r="BT30" s="76"/>
      <c r="BU30" s="133" t="s">
        <v>43</v>
      </c>
      <c r="BV30" s="8">
        <v>3930.0693999999999</v>
      </c>
      <c r="BW30" s="8" t="s">
        <v>140</v>
      </c>
      <c r="BX30" s="37">
        <v>0.58735627435662718</v>
      </c>
      <c r="BY30" s="8">
        <v>2.4177870000000001</v>
      </c>
      <c r="BZ30" s="8" t="s">
        <v>189</v>
      </c>
      <c r="CA30" s="8">
        <v>3.7491223812103001</v>
      </c>
      <c r="CB30" s="37">
        <v>0.71448351724429704</v>
      </c>
      <c r="CC30" s="7">
        <v>8161.7384114120605</v>
      </c>
      <c r="CD30" s="7">
        <v>244669025.613677</v>
      </c>
      <c r="CE30" s="7">
        <f>(CD30/ABS!DE29)*1000</f>
        <v>61800.058098316964</v>
      </c>
      <c r="CI30" s="8"/>
      <c r="CJ30" s="8"/>
      <c r="CN30" s="8"/>
    </row>
    <row r="31" spans="2:92" x14ac:dyDescent="0.25">
      <c r="B31" s="5">
        <v>21</v>
      </c>
      <c r="C31" s="6" t="s">
        <v>44</v>
      </c>
      <c r="D31"/>
      <c r="E31" s="45">
        <f>ABS!E30/ABS!DG30</f>
        <v>0.31365950399331749</v>
      </c>
      <c r="F31" s="45">
        <f>ABS!F30/ABS!DG30</f>
        <v>0.21238134882842988</v>
      </c>
      <c r="G31" s="45">
        <f>ABS!G30/ABS!DH30</f>
        <v>6.2292186506951355E-2</v>
      </c>
      <c r="H31" s="32">
        <f>ABS!H30/ABS!DM30</f>
        <v>0.13259232830430476</v>
      </c>
      <c r="I31" s="89">
        <f>ABS!I30*100000/ABS!DE30</f>
        <v>86.920593242113412</v>
      </c>
      <c r="J31" s="90">
        <f>ABS!J30*100000/ABS!DE30</f>
        <v>17.881843698842065</v>
      </c>
      <c r="K31" s="8">
        <f>ABS!K30/ABS!L30</f>
        <v>21.766473351707724</v>
      </c>
      <c r="L31" s="8">
        <f>ABS!M30/ABS!N30</f>
        <v>1297.0925476281777</v>
      </c>
      <c r="M31" s="8">
        <f>ABS!O30/ABS!P30</f>
        <v>345.12464500466069</v>
      </c>
      <c r="N31" s="8">
        <f>ABS!Q30/ABS!R30</f>
        <v>1206.4794680728992</v>
      </c>
      <c r="O31" s="43">
        <f>ABS!S30/ABS!DP30</f>
        <v>7.3635100056527625E-2</v>
      </c>
      <c r="P31" s="35">
        <f>ABS!T30/ABS!DO30</f>
        <v>0.69703242375427088</v>
      </c>
      <c r="Q31" s="35">
        <f>ABS!U30/ABS!DN30</f>
        <v>0.35205539414085796</v>
      </c>
      <c r="R31" s="42">
        <f>ABS!V30/ABS!W30</f>
        <v>8.9027040663812673E-2</v>
      </c>
      <c r="S31" s="35">
        <f>ABS!X30/ABS!DN30</f>
        <v>0.48313133587931539</v>
      </c>
      <c r="T31" s="8">
        <f>ABS!Y30</f>
        <v>7.70235</v>
      </c>
      <c r="U31" s="8">
        <f>ABS!Z30</f>
        <v>0.64330463000000004</v>
      </c>
      <c r="V31" s="35">
        <f>ABS!AA30/ABS!DV30</f>
        <v>0.18492584121940864</v>
      </c>
      <c r="W31" s="34">
        <f>ABS!AB30</f>
        <v>40.667700000000004</v>
      </c>
      <c r="X31" s="34">
        <f>ABS!AC30</f>
        <v>7.7053099999999999</v>
      </c>
      <c r="Y31" s="34">
        <f>ABS!AD30</f>
        <v>24.554260742898801</v>
      </c>
      <c r="Z31" s="129">
        <f>ABS!AF30/ABS!AE30</f>
        <v>6.2387298889698649E-3</v>
      </c>
      <c r="AA31" s="129">
        <f>ABS!AH30/ABS!AG30</f>
        <v>0.42050098701961514</v>
      </c>
      <c r="AB31" s="8">
        <f>ABS!AI30/(ABS!DF30/100000)</f>
        <v>0.10062793790359224</v>
      </c>
      <c r="AC31" s="130">
        <f>(ABS!AJ30/100)</f>
        <v>0.94400000000000006</v>
      </c>
      <c r="AD31" s="130">
        <f>ABS!AL30/ABS!AK30</f>
        <v>0.13612724278408597</v>
      </c>
      <c r="AE31" s="130">
        <f>ABS!AN30/ABS!AM30</f>
        <v>0.59309494451294698</v>
      </c>
      <c r="AF31" s="131">
        <f>ABS!AO30/ABS!AP30</f>
        <v>0.50615871543390545</v>
      </c>
      <c r="AG31" s="132">
        <f>(ABS!AQ30/ABS!DE30)*100000</f>
        <v>12.855150308844985</v>
      </c>
      <c r="AH31" s="150">
        <f>ABS!AR30</f>
        <v>1.0206943664412792E-2</v>
      </c>
      <c r="AI31" s="38">
        <f>(ABS!AS30/ABS!DF30)*100000</f>
        <v>20.011422983421017</v>
      </c>
      <c r="AJ31" s="38">
        <f>(ABS!AT30/ABS!DF30)*100000</f>
        <v>4.9090776837895076</v>
      </c>
      <c r="AK31" s="36">
        <f>ABS!AU30/ABS!DQ30</f>
        <v>0.4850633390054831</v>
      </c>
      <c r="AL31" s="36">
        <f>ABS!AV30/ABS!DQ30</f>
        <v>4.7929665343165062E-2</v>
      </c>
      <c r="AM31" s="130">
        <f>ABS!AW30/ABS!DU30</f>
        <v>6.0294363605954172E-2</v>
      </c>
      <c r="AN31" s="36">
        <f>ABS!AX30/ABS!DW30</f>
        <v>0.26422282424652893</v>
      </c>
      <c r="AO31" s="28"/>
      <c r="AP31" s="28"/>
      <c r="AQ31" s="32">
        <f>ABS!BA30/ABS!BB30</f>
        <v>0.78359467021418783</v>
      </c>
      <c r="AR31" s="79">
        <f>ABS!BC30/ABS!BD30</f>
        <v>4.8352863213162256E-3</v>
      </c>
      <c r="AS31" s="32">
        <f>ABS!BE30/ABS!BF30</f>
        <v>0.18451612903225806</v>
      </c>
      <c r="AT31" s="32">
        <f>ABS!BG30/ABS!BH30</f>
        <v>0.39213323883770373</v>
      </c>
      <c r="AU31" s="32">
        <f>ABS!BI30/ABS!BJ30</f>
        <v>0.17795484727755645</v>
      </c>
      <c r="AV31" s="32">
        <f>ABS!BK30/ABS!BL30</f>
        <v>0.65116817025213969</v>
      </c>
      <c r="AW31" s="139">
        <f>ABS!BM30/ABS!BN30</f>
        <v>2.132592488957288E-2</v>
      </c>
      <c r="AX31" s="140">
        <f>ABS!BO30/ABS!BP30</f>
        <v>1.2841728999801417E-2</v>
      </c>
      <c r="AY31" s="140">
        <f>ABS!BQ30/ABS!BR30</f>
        <v>9.9771949828962366E-3</v>
      </c>
      <c r="AZ31" s="119">
        <f>ABS!BS30/ABS!BT30</f>
        <v>0.57017959177641653</v>
      </c>
      <c r="BA31" s="119">
        <f>ABS!BU30/ABS!BV30</f>
        <v>0.60615279595811933</v>
      </c>
      <c r="BB31" s="119">
        <f>ABS!BW30/ABS!BX30</f>
        <v>0.82789107595054412</v>
      </c>
      <c r="BC31" s="119">
        <f>ABS!BY30/ABS!BZ30</f>
        <v>0.13951936189585487</v>
      </c>
      <c r="BD31" s="141">
        <f>ABS!CB30/ABS!CA30</f>
        <v>0.2645031437579039</v>
      </c>
      <c r="BE31" s="141">
        <f>ABS!CD30/ABS!CC30</f>
        <v>0.31265993265993264</v>
      </c>
      <c r="BF31" s="141">
        <f>ABS!CF30/ABS!CE30</f>
        <v>0.64071777568414368</v>
      </c>
      <c r="BG31" s="126">
        <f>ABS!CG30/(ABS!CH30/10)</f>
        <v>3.5183875530410185</v>
      </c>
      <c r="BH31" s="76"/>
      <c r="BI31" s="37">
        <f>ABS!CK30/ABS!CJ30</f>
        <v>0.35344827586206895</v>
      </c>
      <c r="BJ31" s="76"/>
      <c r="BK31" s="37">
        <f>ABS!CM30/ABS!CN30</f>
        <v>0.11909978383472368</v>
      </c>
      <c r="BL31" s="128">
        <f>(ABS!CO30+ABS!CP30)/(ABS!CR30*1000)</f>
        <v>1.5546350587183841</v>
      </c>
      <c r="BM31" s="128">
        <f>ABS!CQ30/(ABS!CR30*1000)</f>
        <v>1.2062307955047753</v>
      </c>
      <c r="BN31" s="43">
        <f>ABS!CS30/(ABS!DS30+ABS!DT30)</f>
        <v>3.8287010777084518E-2</v>
      </c>
      <c r="BO31" s="127">
        <f>ABS!CT30/ABS!CU30</f>
        <v>0.32479914966037898</v>
      </c>
      <c r="BP31" s="76"/>
      <c r="BQ31" s="76"/>
      <c r="BR31" s="76"/>
      <c r="BS31" s="76"/>
      <c r="BT31" s="76"/>
      <c r="BU31" s="133" t="s">
        <v>44</v>
      </c>
      <c r="BV31" s="8">
        <v>4349.4014319999997</v>
      </c>
      <c r="BW31" s="8" t="s">
        <v>142</v>
      </c>
      <c r="BX31" s="37">
        <v>0.73818207933934066</v>
      </c>
      <c r="BY31" s="8">
        <v>1.067469</v>
      </c>
      <c r="BZ31" s="8" t="s">
        <v>188</v>
      </c>
      <c r="CA31" s="8">
        <v>3.9873261451721</v>
      </c>
      <c r="CB31" s="37">
        <v>0.73374636048641029</v>
      </c>
      <c r="CC31" s="7">
        <v>9036.0185485116508</v>
      </c>
      <c r="CD31" s="7">
        <v>499752912.58649898</v>
      </c>
      <c r="CE31" s="7">
        <f>(CD31/ABS!DE30)*1000</f>
        <v>82364.087289519404</v>
      </c>
      <c r="CI31" s="8"/>
      <c r="CJ31" s="8"/>
      <c r="CN31" s="8"/>
    </row>
    <row r="32" spans="2:92" x14ac:dyDescent="0.25">
      <c r="B32" s="5">
        <v>22</v>
      </c>
      <c r="C32" s="6" t="s">
        <v>45</v>
      </c>
      <c r="D32"/>
      <c r="E32" s="45">
        <f>ABS!E31/ABS!DG31</f>
        <v>0.29756550274658788</v>
      </c>
      <c r="F32" s="45">
        <f>ABS!F31/ABS!DG31</f>
        <v>0.18715223994156363</v>
      </c>
      <c r="G32" s="45">
        <f>ABS!G31/ABS!DH31</f>
        <v>5.5478027904628351E-2</v>
      </c>
      <c r="H32" s="32">
        <f>ABS!H31/ABS!DM31</f>
        <v>0.15564614445248973</v>
      </c>
      <c r="I32" s="89">
        <f>ABS!I31*100000/ABS!DE31</f>
        <v>57.102025887280604</v>
      </c>
      <c r="J32" s="90">
        <f>ABS!J31*100000/ABS!DE31</f>
        <v>14.764217504188768</v>
      </c>
      <c r="K32" s="8">
        <f>ABS!K31/ABS!L31</f>
        <v>16.902966604492541</v>
      </c>
      <c r="L32" s="8">
        <f>ABS!M31/ABS!N31</f>
        <v>858.90925797050772</v>
      </c>
      <c r="M32" s="8">
        <f>ABS!O31/ABS!P31</f>
        <v>358.36085061687089</v>
      </c>
      <c r="N32" s="8">
        <f>ABS!Q31/ABS!R31</f>
        <v>1122.3656134300008</v>
      </c>
      <c r="O32" s="43">
        <f>ABS!S31/ABS!DP31</f>
        <v>0.14839554200341781</v>
      </c>
      <c r="P32" s="35">
        <f>ABS!T31/ABS!DO31</f>
        <v>0.62573116550033436</v>
      </c>
      <c r="Q32" s="35">
        <f>ABS!U31/ABS!DN31</f>
        <v>0.34230063415737932</v>
      </c>
      <c r="R32" s="42">
        <f>ABS!V31/ABS!W31</f>
        <v>0.17139762937153002</v>
      </c>
      <c r="S32" s="35">
        <f>ABS!X31/ABS!DN31</f>
        <v>0.37770327666526587</v>
      </c>
      <c r="T32" s="8">
        <f>ABS!Y31</f>
        <v>8.61313</v>
      </c>
      <c r="U32" s="8">
        <f>ABS!Z31</f>
        <v>0.47243257999999999</v>
      </c>
      <c r="V32" s="35">
        <f>ABS!AA31/ABS!DV31</f>
        <v>0.18098377692310968</v>
      </c>
      <c r="W32" s="34">
        <f>ABS!AB31</f>
        <v>44.194099999999999</v>
      </c>
      <c r="X32" s="34">
        <f>ABS!AC31</f>
        <v>7.34077</v>
      </c>
      <c r="Y32" s="34">
        <f>ABS!AD31</f>
        <v>45.198935734752403</v>
      </c>
      <c r="Z32" s="129">
        <f>ABS!AF31/ABS!AE31</f>
        <v>2.3521289066386997E-2</v>
      </c>
      <c r="AA32" s="129">
        <f>ABS!AH31/ABS!AG31</f>
        <v>0.59145224064937085</v>
      </c>
      <c r="AB32" s="8">
        <f>ABS!AI31/(ABS!DF31/100000)</f>
        <v>0.54699164723495719</v>
      </c>
      <c r="AC32" s="130">
        <f>(ABS!AJ31/100)</f>
        <v>0.91900000000000004</v>
      </c>
      <c r="AD32" s="130">
        <f>ABS!AL31/ABS!AK31</f>
        <v>0.10467351673848194</v>
      </c>
      <c r="AE32" s="130">
        <f>ABS!AN31/ABS!AM31</f>
        <v>0.5846702317290553</v>
      </c>
      <c r="AF32" s="131">
        <f>ABS!AO31/ABS!AP31</f>
        <v>0.44748185073785057</v>
      </c>
      <c r="AG32" s="132">
        <f>(ABS!AQ31/ABS!DE31)*100000</f>
        <v>23.612459353389006</v>
      </c>
      <c r="AH32" s="150">
        <f>ABS!AR31</f>
        <v>0.02</v>
      </c>
      <c r="AI32" s="38">
        <f>(ABS!AS31/ABS!DF31)*100000</f>
        <v>16.916223164488493</v>
      </c>
      <c r="AJ32" s="38">
        <f>(ABS!AT31/ABS!DF31)*100000</f>
        <v>4.051789979518202</v>
      </c>
      <c r="AK32" s="36">
        <f>ABS!AU31/ABS!DQ31</f>
        <v>0.57002546380502006</v>
      </c>
      <c r="AL32" s="36">
        <f>ABS!AV31/ABS!DQ31</f>
        <v>0.29610767551837031</v>
      </c>
      <c r="AM32" s="130">
        <f>ABS!AW31/ABS!DU31</f>
        <v>1.1589403973509934E-2</v>
      </c>
      <c r="AN32" s="36">
        <f>ABS!AX31/ABS!DW31</f>
        <v>0.27853753837566286</v>
      </c>
      <c r="AO32" s="28"/>
      <c r="AP32" s="28"/>
      <c r="AQ32" s="32">
        <f>ABS!BA31/ABS!BB31</f>
        <v>0.88216897015316686</v>
      </c>
      <c r="AR32" s="79">
        <f>ABS!BC31/ABS!BD31</f>
        <v>4.2860747220937719E-3</v>
      </c>
      <c r="AS32" s="32">
        <f>ABS!BE31/ABS!BF31</f>
        <v>0.44874763207745738</v>
      </c>
      <c r="AT32" s="32">
        <f>ABS!BG31/ABS!BH31</f>
        <v>0.57473309608540923</v>
      </c>
      <c r="AU32" s="32">
        <f>ABS!BI31/ABS!BJ31</f>
        <v>0.26288740071639932</v>
      </c>
      <c r="AV32" s="32">
        <f>ABS!BK31/ABS!BL31</f>
        <v>0.38985788113695091</v>
      </c>
      <c r="AW32" s="139">
        <f>ABS!BM31/ABS!BN31</f>
        <v>0</v>
      </c>
      <c r="AX32" s="140">
        <f>ABS!BO31/ABS!BP31</f>
        <v>0</v>
      </c>
      <c r="AY32" s="140">
        <f>ABS!BQ31/ABS!BR31</f>
        <v>0</v>
      </c>
      <c r="AZ32" s="119">
        <f>ABS!BS31/ABS!BT31</f>
        <v>0.29828113498004777</v>
      </c>
      <c r="BA32" s="119">
        <f>ABS!BU31/ABS!BV31</f>
        <v>0.32358089796612166</v>
      </c>
      <c r="BB32" s="119">
        <f>ABS!BW31/ABS!BX31</f>
        <v>0.38091913463558075</v>
      </c>
      <c r="BC32" s="119">
        <f>ABS!BY31/ABS!BZ31</f>
        <v>7.6393742557298847E-2</v>
      </c>
      <c r="BD32" s="141">
        <f>ABS!CB31/ABS!CA31</f>
        <v>0.18616747347821608</v>
      </c>
      <c r="BE32" s="141">
        <f>ABS!CD31/ABS!CC31</f>
        <v>0.32503457814661135</v>
      </c>
      <c r="BF32" s="141">
        <f>ABS!CF31/ABS!CE31</f>
        <v>0.57803480475382008</v>
      </c>
      <c r="BG32" s="126">
        <f>ABS!CG31/(ABS!CH31/10)</f>
        <v>2.7552140504939628</v>
      </c>
      <c r="BH32" s="76"/>
      <c r="BI32" s="37">
        <f>ABS!CK31/ABS!CJ31</f>
        <v>0.72536348949919227</v>
      </c>
      <c r="BJ32" s="76"/>
      <c r="BK32" s="37">
        <f>ABS!CM31/ABS!CN31</f>
        <v>8.1267047025003258E-2</v>
      </c>
      <c r="BL32" s="128">
        <f>(ABS!CO31+ABS!CP31)/(ABS!CR31*1000)</f>
        <v>0.84491766429457449</v>
      </c>
      <c r="BM32" s="128">
        <f>ABS!CQ31/(ABS!CR31*1000)</f>
        <v>0.79712779750539797</v>
      </c>
      <c r="BN32" s="43">
        <f>ABS!CS31/(ABS!DS31+ABS!DT31)</f>
        <v>8.8032011640596583E-2</v>
      </c>
      <c r="BO32" s="127">
        <f>ABS!CT31/ABS!CU31</f>
        <v>0.2639562756688994</v>
      </c>
      <c r="BP32" s="76"/>
      <c r="BQ32" s="76"/>
      <c r="BR32" s="76"/>
      <c r="BS32" s="76"/>
      <c r="BT32" s="76"/>
      <c r="BU32" s="133" t="s">
        <v>45</v>
      </c>
      <c r="BV32" s="8">
        <v>5757.9118900000003</v>
      </c>
      <c r="BW32" s="8" t="s">
        <v>142</v>
      </c>
      <c r="BX32" s="37">
        <v>0.70354510988199381</v>
      </c>
      <c r="BY32" s="8">
        <v>-0.24730750000000001</v>
      </c>
      <c r="BZ32" s="8" t="s">
        <v>187</v>
      </c>
      <c r="CA32" s="8">
        <v>3.72696185112</v>
      </c>
      <c r="CB32" s="37">
        <v>0.76168318467794915</v>
      </c>
      <c r="CC32" s="7">
        <v>14434.308327466271</v>
      </c>
      <c r="CD32" s="7">
        <v>321858393.65799999</v>
      </c>
      <c r="CE32" s="7">
        <f>(CD32/ABS!DE31)*1000</f>
        <v>165574.4714116907</v>
      </c>
      <c r="CI32" s="8"/>
      <c r="CJ32" s="8"/>
      <c r="CN32" s="8"/>
    </row>
    <row r="33" spans="2:92" x14ac:dyDescent="0.25">
      <c r="B33" s="5">
        <v>23</v>
      </c>
      <c r="C33" s="6" t="s">
        <v>46</v>
      </c>
      <c r="D33"/>
      <c r="E33" s="45">
        <f>ABS!E32/ABS!DG32</f>
        <v>0.31312840572213751</v>
      </c>
      <c r="F33" s="45">
        <f>ABS!F32/ABS!DG32</f>
        <v>0.26860704976820454</v>
      </c>
      <c r="G33" s="45">
        <f>ABS!G32/ABS!DH32</f>
        <v>4.8224157834358461E-2</v>
      </c>
      <c r="H33" s="32">
        <f>ABS!H32/ABS!DM32</f>
        <v>0.10844654228463152</v>
      </c>
      <c r="I33" s="89">
        <f>ABS!I32*100000/ABS!DE32</f>
        <v>44.176274108393493</v>
      </c>
      <c r="J33" s="90">
        <f>ABS!J32*100000/ABS!DE32</f>
        <v>7.3402650576446504</v>
      </c>
      <c r="K33" s="8">
        <f>ABS!K32/ABS!L32</f>
        <v>14.823129017740992</v>
      </c>
      <c r="L33" s="8">
        <f>ABS!M32/ABS!N32</f>
        <v>1582.0562650494892</v>
      </c>
      <c r="M33" s="8">
        <f>ABS!O32/ABS!P32</f>
        <v>395.54405848113845</v>
      </c>
      <c r="N33" s="8">
        <f>ABS!Q32/ABS!R32</f>
        <v>820.79993993905759</v>
      </c>
      <c r="O33" s="43">
        <f>ABS!S32/ABS!DP32</f>
        <v>8.4308886301901434E-2</v>
      </c>
      <c r="P33" s="35">
        <f>ABS!T32/ABS!DO32</f>
        <v>0.65883875609396547</v>
      </c>
      <c r="Q33" s="35">
        <f>ABS!U32/ABS!DN32</f>
        <v>0.49351752674130267</v>
      </c>
      <c r="R33" s="42">
        <f>ABS!V32/ABS!W32</f>
        <v>0.18454043640418388</v>
      </c>
      <c r="S33" s="35">
        <f>ABS!X32/ABS!DN32</f>
        <v>0.46100422655835516</v>
      </c>
      <c r="T33" s="8">
        <f>ABS!Y32</f>
        <v>8.60534</v>
      </c>
      <c r="U33" s="8">
        <f>ABS!Z32</f>
        <v>0.44623974</v>
      </c>
      <c r="V33" s="35">
        <f>ABS!AA32/ABS!DV32</f>
        <v>0.18364671491174744</v>
      </c>
      <c r="W33" s="34">
        <f>ABS!AB32</f>
        <v>42.944000000000003</v>
      </c>
      <c r="X33" s="34">
        <f>ABS!AC32</f>
        <v>7.4542700000000002</v>
      </c>
      <c r="Y33" s="34">
        <f>ABS!AD32</f>
        <v>33.504464285714299</v>
      </c>
      <c r="Z33" s="129">
        <f>ABS!AF32/ABS!AE32</f>
        <v>0.1126378415554411</v>
      </c>
      <c r="AA33" s="129">
        <f>ABS!AH32/ABS!AG32</f>
        <v>0.46284638742121714</v>
      </c>
      <c r="AB33" s="8">
        <f>ABS!AI32/(ABS!DF32/100000)</f>
        <v>0</v>
      </c>
      <c r="AC33" s="130">
        <f>(ABS!AJ32/100)</f>
        <v>0.998</v>
      </c>
      <c r="AD33" s="130">
        <f>ABS!AL32/ABS!AK32</f>
        <v>0.12363282368436122</v>
      </c>
      <c r="AE33" s="130">
        <f>ABS!AN32/ABS!AM32</f>
        <v>0.61343012704174227</v>
      </c>
      <c r="AF33" s="131">
        <f>ABS!AO32/ABS!AP32</f>
        <v>0.58886430340856488</v>
      </c>
      <c r="AG33" s="132">
        <f>(ABS!AQ32/ABS!DE32)*100000</f>
        <v>36.903350932011634</v>
      </c>
      <c r="AH33" s="150">
        <f>ABS!AR32</f>
        <v>0.06</v>
      </c>
      <c r="AI33" s="38">
        <f>(ABS!AS32/ABS!DF32)*100000</f>
        <v>15.687535664631863</v>
      </c>
      <c r="AJ33" s="38">
        <f>(ABS!AT32/ABS!DF32)*100000</f>
        <v>0.78437678323159321</v>
      </c>
      <c r="AK33" s="36">
        <f>ABS!AU32/ABS!DQ32</f>
        <v>0.42355605889014725</v>
      </c>
      <c r="AL33" s="36">
        <f>ABS!AV32/ABS!DQ32</f>
        <v>0.11155152887882219</v>
      </c>
      <c r="AM33" s="130">
        <f>ABS!AW32/ABS!DU32</f>
        <v>2.3053278688524591E-2</v>
      </c>
      <c r="AN33" s="36">
        <f>ABS!AX32/ABS!DW32</f>
        <v>0.29158110882956878</v>
      </c>
      <c r="AO33" s="28"/>
      <c r="AP33" s="28"/>
      <c r="AQ33" s="32">
        <f>ABS!BA32/ABS!BB32</f>
        <v>0.76089407001716003</v>
      </c>
      <c r="AR33" s="79">
        <f>ABS!BC32/ABS!BD32</f>
        <v>9.1878170415506388E-3</v>
      </c>
      <c r="AS33" s="32">
        <f>ABS!BE32/ABS!BF32</f>
        <v>0.13554216867469879</v>
      </c>
      <c r="AT33" s="32">
        <f>ABS!BG32/ABS!BH32</f>
        <v>0.19165744983409702</v>
      </c>
      <c r="AU33" s="32">
        <f>ABS!BI32/ABS!BJ32</f>
        <v>5.2733698288406905E-2</v>
      </c>
      <c r="AV33" s="32">
        <f>ABS!BK32/ABS!BL32</f>
        <v>0.31551835157759178</v>
      </c>
      <c r="AW33" s="139">
        <f>ABS!BM32/ABS!BN32</f>
        <v>0.1264586806382472</v>
      </c>
      <c r="AX33" s="140">
        <f>ABS!BO32/ABS!BP32</f>
        <v>7.0212765957446813E-2</v>
      </c>
      <c r="AY33" s="140">
        <f>ABS!BQ32/ABS!BR32</f>
        <v>8.5296749179838954E-2</v>
      </c>
      <c r="AZ33" s="119">
        <f>ABS!BS32/ABS!BT32</f>
        <v>0.32185855479224462</v>
      </c>
      <c r="BA33" s="119">
        <f>ABS!BU32/ABS!BV32</f>
        <v>0.29543224091432457</v>
      </c>
      <c r="BB33" s="119">
        <f>ABS!BW32/ABS!BX32</f>
        <v>0.43809997622764602</v>
      </c>
      <c r="BC33" s="119">
        <f>ABS!BY32/ABS!BZ32</f>
        <v>0.11558057919054712</v>
      </c>
      <c r="BD33" s="141">
        <f>ABS!CB32/ABS!CA32</f>
        <v>1.5004659832246039E-2</v>
      </c>
      <c r="BE33" s="141">
        <f>ABS!CD32/ABS!CC32</f>
        <v>0.32298136645962733</v>
      </c>
      <c r="BF33" s="141">
        <f>ABS!CF32/ABS!CE32</f>
        <v>0.57133201914953535</v>
      </c>
      <c r="BG33" s="126">
        <f>ABS!CG32/(ABS!CH32/10)</f>
        <v>2.4050632911392404</v>
      </c>
      <c r="BH33" s="76"/>
      <c r="BI33" s="37">
        <f>ABS!CK32/ABS!CJ32</f>
        <v>0.94</v>
      </c>
      <c r="BJ33" s="76"/>
      <c r="BK33" s="37">
        <f>ABS!CM32/ABS!CN32</f>
        <v>5.5399302501179831E-2</v>
      </c>
      <c r="BL33" s="128">
        <f>(ABS!CO32+ABS!CP32)/(ABS!CR32*1000)</f>
        <v>0.853413053750121</v>
      </c>
      <c r="BM33" s="128">
        <f>ABS!CQ32/(ABS!CR32*1000)</f>
        <v>0.86995123171278788</v>
      </c>
      <c r="BN33" s="43">
        <f>ABS!CS32/(ABS!DS32+ABS!DT32)</f>
        <v>7.6443941109852781E-2</v>
      </c>
      <c r="BO33" s="127">
        <f>ABS!CT32/ABS!CU32</f>
        <v>0.22739835086721638</v>
      </c>
      <c r="BP33" s="76"/>
      <c r="BQ33" s="76"/>
      <c r="BR33" s="76"/>
      <c r="BS33" s="76"/>
      <c r="BT33" s="76"/>
      <c r="BU33" s="133" t="s">
        <v>46</v>
      </c>
      <c r="BV33" s="8">
        <v>5875.3554590000003</v>
      </c>
      <c r="BW33" s="8" t="s">
        <v>140</v>
      </c>
      <c r="BX33" s="37">
        <v>0.88330202273979008</v>
      </c>
      <c r="BY33" s="8">
        <v>-0.3987675</v>
      </c>
      <c r="BZ33" s="8" t="s">
        <v>187</v>
      </c>
      <c r="CA33" s="8">
        <v>3.5381855964661</v>
      </c>
      <c r="CB33" s="37">
        <v>0.74845897956120255</v>
      </c>
      <c r="CC33" s="7">
        <v>13005.55415036104</v>
      </c>
      <c r="CD33" s="7">
        <v>239407081.94950798</v>
      </c>
      <c r="CE33" s="7">
        <f>(CD33/ABS!DE32)*1000</f>
        <v>161221.23286115986</v>
      </c>
      <c r="CI33" s="8"/>
      <c r="CJ33" s="8"/>
      <c r="CN33" s="8"/>
    </row>
    <row r="34" spans="2:92" x14ac:dyDescent="0.25">
      <c r="B34" s="5">
        <v>24</v>
      </c>
      <c r="C34" s="6" t="s">
        <v>47</v>
      </c>
      <c r="D34"/>
      <c r="E34" s="45">
        <f>ABS!E33/ABS!DG33</f>
        <v>0.2756277797625431</v>
      </c>
      <c r="F34" s="45">
        <f>ABS!F33/ABS!DG33</f>
        <v>0.20157663991142252</v>
      </c>
      <c r="G34" s="45">
        <f>ABS!G33/ABS!DH33</f>
        <v>7.4585675890845887E-2</v>
      </c>
      <c r="H34" s="32">
        <f>ABS!H33/ABS!DM33</f>
        <v>0.16720499996691207</v>
      </c>
      <c r="I34" s="89">
        <f>ABS!I33*100000/ABS!DE33</f>
        <v>65.170447921928684</v>
      </c>
      <c r="J34" s="90">
        <f>ABS!J33*100000/ABS!DE33</f>
        <v>17.097528074918259</v>
      </c>
      <c r="K34" s="8">
        <f>ABS!K33/ABS!L33</f>
        <v>20.225371852544026</v>
      </c>
      <c r="L34" s="8">
        <f>ABS!M33/ABS!N33</f>
        <v>1293.4423977305137</v>
      </c>
      <c r="M34" s="8">
        <f>ABS!O33/ABS!P33</f>
        <v>388.19940711953143</v>
      </c>
      <c r="N34" s="8">
        <f>ABS!Q33/ABS!R33</f>
        <v>1133.0248944707298</v>
      </c>
      <c r="O34" s="43">
        <f>ABS!S33/ABS!DP33</f>
        <v>5.528647036314191E-2</v>
      </c>
      <c r="P34" s="35">
        <f>ABS!T33/ABS!DO33</f>
        <v>0.6842842256400441</v>
      </c>
      <c r="Q34" s="35">
        <f>ABS!U33/ABS!DN33</f>
        <v>0.37330313988477709</v>
      </c>
      <c r="R34" s="42">
        <f>ABS!V33/ABS!W33</f>
        <v>0.1148081732034746</v>
      </c>
      <c r="S34" s="35">
        <f>ABS!X33/ABS!DN33</f>
        <v>0.48109103067002384</v>
      </c>
      <c r="T34" s="8">
        <f>ABS!Y33</f>
        <v>7.92239</v>
      </c>
      <c r="U34" s="8">
        <f>ABS!Z33</f>
        <v>0.53938195</v>
      </c>
      <c r="V34" s="35">
        <f>ABS!AA33/ABS!DV33</f>
        <v>0.19748965805503821</v>
      </c>
      <c r="W34" s="34">
        <f>ABS!AB33</f>
        <v>40.337600000000002</v>
      </c>
      <c r="X34" s="34">
        <f>ABS!AC33</f>
        <v>7.7052100000000001</v>
      </c>
      <c r="Y34" s="34">
        <f>ABS!AD33</f>
        <v>22.832487309644701</v>
      </c>
      <c r="Z34" s="129">
        <f>ABS!AF33/ABS!AE33</f>
        <v>1.0910520192351178E-2</v>
      </c>
      <c r="AA34" s="129">
        <f>ABS!AH33/ABS!AG33</f>
        <v>0.55070760425984877</v>
      </c>
      <c r="AB34" s="8">
        <f>ABS!AI33/(ABS!DF33/100000)</f>
        <v>0.78439767055884291</v>
      </c>
      <c r="AC34" s="130">
        <f>(ABS!AJ33/100)</f>
        <v>0.99400000000000011</v>
      </c>
      <c r="AD34" s="130">
        <f>ABS!AL33/ABS!AK33</f>
        <v>0.12095986101559955</v>
      </c>
      <c r="AE34" s="130">
        <f>ABS!AN33/ABS!AM33</f>
        <v>0.64316239316239321</v>
      </c>
      <c r="AF34" s="131">
        <f>ABS!AO33/ABS!AP33</f>
        <v>0.56564403159248033</v>
      </c>
      <c r="AG34" s="132">
        <f>(ABS!AQ33/ABS!DE33)*100000</f>
        <v>17.356581530598838</v>
      </c>
      <c r="AH34" s="150">
        <f>ABS!AR33</f>
        <v>1.1249273536370291E-2</v>
      </c>
      <c r="AI34" s="38">
        <f>(ABS!AS33/ABS!DF33)*100000</f>
        <v>23.495276020010206</v>
      </c>
      <c r="AJ34" s="38">
        <f>(ABS!AT33/ABS!DF33)*100000</f>
        <v>0.73308193510172237</v>
      </c>
      <c r="AK34" s="36">
        <f>ABS!AU33/ABS!DQ33</f>
        <v>0.46865489957395007</v>
      </c>
      <c r="AL34" s="36">
        <f>ABS!AV33/ABS!DQ33</f>
        <v>6.9689592209373097E-2</v>
      </c>
      <c r="AM34" s="130">
        <f>ABS!AW33/ABS!DU33</f>
        <v>4.2568456295587705E-2</v>
      </c>
      <c r="AN34" s="36">
        <f>ABS!AX33/ABS!DW33</f>
        <v>0.20893180446590223</v>
      </c>
      <c r="AO34" s="28"/>
      <c r="AP34" s="28"/>
      <c r="AQ34" s="32">
        <f>ABS!BA33/ABS!BB33</f>
        <v>0.86758520344154355</v>
      </c>
      <c r="AR34" s="79">
        <f>ABS!BC33/ABS!BD33</f>
        <v>6.4568760346529874E-3</v>
      </c>
      <c r="AS34" s="32">
        <f>ABS!BE33/ABS!BF33</f>
        <v>4.2253097558041623E-2</v>
      </c>
      <c r="AT34" s="32">
        <f>ABS!BG33/ABS!BH33</f>
        <v>0.15804304523150173</v>
      </c>
      <c r="AU34" s="32">
        <f>ABS!BI33/ABS!BJ33</f>
        <v>5.2454216922584285E-2</v>
      </c>
      <c r="AV34" s="32">
        <f>ABS!BK33/ABS!BL33</f>
        <v>0.41189674523007858</v>
      </c>
      <c r="AW34" s="139">
        <f>ABS!BM33/ABS!BN33</f>
        <v>0.14078450285346836</v>
      </c>
      <c r="AX34" s="140">
        <f>ABS!BO33/ABS!BP33</f>
        <v>5.9139784946236562E-2</v>
      </c>
      <c r="AY34" s="140">
        <f>ABS!BQ33/ABS!BR33</f>
        <v>0.24741896758703483</v>
      </c>
      <c r="AZ34" s="119">
        <f>ABS!BS33/ABS!BT33</f>
        <v>0.36108543931623721</v>
      </c>
      <c r="BA34" s="119">
        <f>ABS!BU33/ABS!BV33</f>
        <v>0.42901696325955474</v>
      </c>
      <c r="BB34" s="119">
        <f>ABS!BW33/ABS!BX33</f>
        <v>0.62992430913983799</v>
      </c>
      <c r="BC34" s="119">
        <f>ABS!BY33/ABS!BZ33</f>
        <v>9.394053576425844E-2</v>
      </c>
      <c r="BD34" s="141">
        <f>ABS!CB33/ABS!CA33</f>
        <v>0.2016359387172163</v>
      </c>
      <c r="BE34" s="141">
        <f>ABS!CD33/ABS!CC33</f>
        <v>0.33258209916291048</v>
      </c>
      <c r="BF34" s="141">
        <f>ABS!CF33/ABS!CE33</f>
        <v>0.60734477996925562</v>
      </c>
      <c r="BG34" s="126">
        <f>ABS!CG33/(ABS!CH33/10)</f>
        <v>2.2440273037542662</v>
      </c>
      <c r="BH34" s="76"/>
      <c r="BI34" s="37">
        <f>ABS!CK33/ABS!CJ33</f>
        <v>0.95977011494252873</v>
      </c>
      <c r="BJ34" s="76"/>
      <c r="BK34" s="37">
        <f>ABS!CM33/ABS!CN33</f>
        <v>9.7522768103544127E-2</v>
      </c>
      <c r="BL34" s="128">
        <f>(ABS!CO33+ABS!CP33)/(ABS!CR33*1000)</f>
        <v>0.94126711215598435</v>
      </c>
      <c r="BM34" s="128">
        <f>ABS!CQ33/(ABS!CR33*1000)</f>
        <v>1.1240310109071625</v>
      </c>
      <c r="BN34" s="43">
        <f>ABS!CS33/(ABS!DS33+ABS!DT33)</f>
        <v>6.0407790626902005E-2</v>
      </c>
      <c r="BO34" s="127">
        <f>ABS!CT33/ABS!CU33</f>
        <v>0.15564429809311489</v>
      </c>
      <c r="BP34" s="76"/>
      <c r="BQ34" s="76"/>
      <c r="BR34" s="76"/>
      <c r="BS34" s="76"/>
      <c r="BT34" s="76"/>
      <c r="BU34" s="133" t="s">
        <v>47</v>
      </c>
      <c r="BV34" s="8">
        <v>4708.3075099999996</v>
      </c>
      <c r="BW34" s="8" t="s">
        <v>138</v>
      </c>
      <c r="BX34" s="37">
        <v>0.64468810205564842</v>
      </c>
      <c r="BY34" s="8">
        <v>0.48523830000000001</v>
      </c>
      <c r="BZ34" s="8" t="s">
        <v>188</v>
      </c>
      <c r="CA34" s="8">
        <v>3.8012852668761998</v>
      </c>
      <c r="CB34" s="37">
        <v>0.74230769230769234</v>
      </c>
      <c r="CC34" s="7">
        <v>10327.385668082812</v>
      </c>
      <c r="CD34" s="7">
        <v>300694468.89189601</v>
      </c>
      <c r="CE34" s="7">
        <f>(CD34/ABS!DE33)*1000</f>
        <v>111279.91610068889</v>
      </c>
      <c r="CI34" s="8"/>
      <c r="CJ34" s="8"/>
      <c r="CN34" s="8"/>
    </row>
    <row r="35" spans="2:92" x14ac:dyDescent="0.25">
      <c r="B35" s="5">
        <v>25</v>
      </c>
      <c r="C35" s="6" t="s">
        <v>48</v>
      </c>
      <c r="D35"/>
      <c r="E35" s="45">
        <f>ABS!E34/ABS!DG34</f>
        <v>0.2751209942118088</v>
      </c>
      <c r="F35" s="45">
        <f>ABS!F34/ABS!DG34</f>
        <v>0.24349401454622266</v>
      </c>
      <c r="G35" s="45">
        <f>ABS!G34/ABS!DH34</f>
        <v>6.3208965003432302E-2</v>
      </c>
      <c r="H35" s="32">
        <f>ABS!H34/ABS!DM34</f>
        <v>0.16884544993773323</v>
      </c>
      <c r="I35" s="89">
        <f>ABS!I34*100000/ABS!DE34</f>
        <v>49.3126074876727</v>
      </c>
      <c r="J35" s="90">
        <f>ABS!J34*100000/ABS!DE34</f>
        <v>15.24393882917683</v>
      </c>
      <c r="K35" s="8">
        <f>ABS!K34/ABS!L34</f>
        <v>15.013601000797415</v>
      </c>
      <c r="L35" s="8">
        <f>ABS!M34/ABS!N34</f>
        <v>1682.0321802997018</v>
      </c>
      <c r="M35" s="8">
        <f>ABS!O34/ABS!P34</f>
        <v>444.17487141655573</v>
      </c>
      <c r="N35" s="8">
        <f>ABS!Q34/ABS!R34</f>
        <v>1031.1762395792771</v>
      </c>
      <c r="O35" s="43">
        <f>ABS!S34/ABS!DP34</f>
        <v>0.17926992511783885</v>
      </c>
      <c r="P35" s="35">
        <f>ABS!T34/ABS!DO34</f>
        <v>0.67395562215997762</v>
      </c>
      <c r="Q35" s="35">
        <f>ABS!U34/ABS!DN34</f>
        <v>0.33446482708074005</v>
      </c>
      <c r="R35" s="42">
        <f>ABS!V34/ABS!W34</f>
        <v>0.16483946941117383</v>
      </c>
      <c r="S35" s="35">
        <f>ABS!X34/ABS!DN34</f>
        <v>0.71342444947195938</v>
      </c>
      <c r="T35" s="8">
        <f>ABS!Y34</f>
        <v>8.6826899999999991</v>
      </c>
      <c r="U35" s="8">
        <f>ABS!Z34</f>
        <v>0.40892174999999997</v>
      </c>
      <c r="V35" s="35">
        <f>ABS!AA34/ABS!DV34</f>
        <v>0.17634171495643949</v>
      </c>
      <c r="W35" s="34">
        <f>ABS!AB34</f>
        <v>38.215899999999998</v>
      </c>
      <c r="X35" s="34">
        <f>ABS!AC34</f>
        <v>7.6143599999999996</v>
      </c>
      <c r="Y35" s="34">
        <f>ABS!AD34</f>
        <v>28.860139860139899</v>
      </c>
      <c r="Z35" s="129">
        <f>ABS!AF34/ABS!AE34</f>
        <v>1.6521860223648627E-2</v>
      </c>
      <c r="AA35" s="129">
        <f>ABS!AH34/ABS!AG34</f>
        <v>0.52269753117113105</v>
      </c>
      <c r="AB35" s="8">
        <f>ABS!AI34/(ABS!DF34/100000)</f>
        <v>0.16899365293638302</v>
      </c>
      <c r="AC35" s="130">
        <f>(ABS!AJ34/100)</f>
        <v>0.88500000000000001</v>
      </c>
      <c r="AD35" s="130">
        <f>ABS!AL34/ABS!AK34</f>
        <v>0.18325499573953438</v>
      </c>
      <c r="AE35" s="130">
        <f>ABS!AN34/ABS!AM34</f>
        <v>0.59585728624874534</v>
      </c>
      <c r="AF35" s="131">
        <f>ABS!AO34/ABS!AP34</f>
        <v>0.53274143103206717</v>
      </c>
      <c r="AG35" s="132">
        <f>(ABS!AQ34/ABS!DE34)*100000</f>
        <v>23.735528915228354</v>
      </c>
      <c r="AH35" s="150">
        <f>ABS!AR34</f>
        <v>5.4703452542168178E-2</v>
      </c>
      <c r="AI35" s="38">
        <f>(ABS!AS34/ABS!DF34)*100000</f>
        <v>20.448232005302344</v>
      </c>
      <c r="AJ35" s="38">
        <f>(ABS!AT34/ABS!DF34)*100000</f>
        <v>4.0896464010604685</v>
      </c>
      <c r="AK35" s="36">
        <f>ABS!AU34/ABS!DQ34</f>
        <v>0.40919259711206019</v>
      </c>
      <c r="AL35" s="36">
        <f>ABS!AV34/ABS!DQ34</f>
        <v>0.24344112263575352</v>
      </c>
      <c r="AM35" s="130">
        <f>ABS!AW34/ABS!DU34</f>
        <v>5.7020547945205481E-2</v>
      </c>
      <c r="AN35" s="36">
        <f>ABS!AX34/ABS!DW34</f>
        <v>0.26334106728538281</v>
      </c>
      <c r="AO35" s="28"/>
      <c r="AP35" s="28"/>
      <c r="AQ35" s="32">
        <f>ABS!BA34/ABS!BB34</f>
        <v>0.906905482881872</v>
      </c>
      <c r="AR35" s="79">
        <f>ABS!BC34/ABS!BD34</f>
        <v>3.1693388168407503E-3</v>
      </c>
      <c r="AS35" s="32">
        <f>ABS!BE34/ABS!BF34</f>
        <v>0.13044738837593112</v>
      </c>
      <c r="AT35" s="32">
        <f>ABS!BG34/ABS!BH34</f>
        <v>0.15769425736838294</v>
      </c>
      <c r="AU35" s="32">
        <f>ABS!BI34/ABS!BJ34</f>
        <v>0.17962049556084256</v>
      </c>
      <c r="AV35" s="32">
        <f>ABS!BK34/ABS!BL34</f>
        <v>0.35220916347181197</v>
      </c>
      <c r="AW35" s="139">
        <f>ABS!BM34/ABS!BN34</f>
        <v>8.6315431293597228E-2</v>
      </c>
      <c r="AX35" s="140">
        <f>ABS!BO34/ABS!BP34</f>
        <v>3.4644411817736906E-2</v>
      </c>
      <c r="AY35" s="140">
        <f>ABS!BQ34/ABS!BR34</f>
        <v>9.5158317976210424E-2</v>
      </c>
      <c r="AZ35" s="119">
        <f>ABS!BS34/ABS!BT34</f>
        <v>0.27799511602377336</v>
      </c>
      <c r="BA35" s="119">
        <f>ABS!BU34/ABS!BV34</f>
        <v>0.42724016937091869</v>
      </c>
      <c r="BB35" s="119">
        <f>ABS!BW34/ABS!BX34</f>
        <v>0.61641292338281328</v>
      </c>
      <c r="BC35" s="119">
        <f>ABS!BY34/ABS!BZ34</f>
        <v>9.9870943984233684E-2</v>
      </c>
      <c r="BD35" s="141">
        <f>ABS!CB34/ABS!CA34</f>
        <v>0.4203861324475815</v>
      </c>
      <c r="BE35" s="141">
        <f>ABS!CD34/ABS!CC34</f>
        <v>0.64543209876543206</v>
      </c>
      <c r="BF35" s="141">
        <f>ABS!CF34/ABS!CE34</f>
        <v>0.49983172591517061</v>
      </c>
      <c r="BG35" s="126">
        <f>ABS!CG34/(ABS!CH34/10)</f>
        <v>2.904109589041096</v>
      </c>
      <c r="BH35" s="76"/>
      <c r="BI35" s="37">
        <f>ABS!CK34/ABS!CJ34</f>
        <v>0.18867924528301888</v>
      </c>
      <c r="BJ35" s="76"/>
      <c r="BK35" s="37">
        <f>ABS!CM34/ABS!CN34</f>
        <v>5.1730736167712253E-2</v>
      </c>
      <c r="BL35" s="128">
        <f>(ABS!CO34+ABS!CP34)/(ABS!CR34*1000)</f>
        <v>0.7211568882751006</v>
      </c>
      <c r="BM35" s="128">
        <f>ABS!CQ34/(ABS!CR34*1000)</f>
        <v>1.3870413668826755</v>
      </c>
      <c r="BN35" s="43">
        <f>ABS!CS34/(ABS!DS34+ABS!DT34)</f>
        <v>0.15375228798047591</v>
      </c>
      <c r="BO35" s="127">
        <f>ABS!CT34/ABS!CU34</f>
        <v>0.17731781018321069</v>
      </c>
      <c r="BP35" s="76"/>
      <c r="BQ35" s="76"/>
      <c r="BR35" s="76"/>
      <c r="BS35" s="76"/>
      <c r="BT35" s="76"/>
      <c r="BU35" s="133" t="s">
        <v>48</v>
      </c>
      <c r="BV35" s="8">
        <v>5840.2708419999999</v>
      </c>
      <c r="BW35" s="8" t="s">
        <v>139</v>
      </c>
      <c r="BX35" s="37">
        <v>0.72868636679826182</v>
      </c>
      <c r="BY35" s="8">
        <v>-0.48416039999999999</v>
      </c>
      <c r="BZ35" s="8" t="s">
        <v>187</v>
      </c>
      <c r="CA35" s="8">
        <v>3.6899020671843998</v>
      </c>
      <c r="CB35" s="37">
        <v>0.769625091397665</v>
      </c>
      <c r="CC35" s="7">
        <v>12797.398062923407</v>
      </c>
      <c r="CD35" s="7">
        <v>324224255.73382401</v>
      </c>
      <c r="CE35" s="7">
        <f>(CD35/ABS!DE34)*1000</f>
        <v>110569.45685328408</v>
      </c>
      <c r="CI35" s="8"/>
      <c r="CJ35" s="8"/>
      <c r="CN35" s="8"/>
    </row>
    <row r="36" spans="2:92" x14ac:dyDescent="0.25">
      <c r="B36" s="5">
        <v>26</v>
      </c>
      <c r="C36" s="6" t="s">
        <v>49</v>
      </c>
      <c r="D36"/>
      <c r="E36" s="45">
        <f>ABS!E35/ABS!DG35</f>
        <v>0.3018115377143597</v>
      </c>
      <c r="F36" s="45">
        <f>ABS!F35/ABS!DG35</f>
        <v>0.26797803255170111</v>
      </c>
      <c r="G36" s="45">
        <f>ABS!G35/ABS!DH35</f>
        <v>6.1401723798621667E-2</v>
      </c>
      <c r="H36" s="32">
        <f>ABS!H35/ABS!DM35</f>
        <v>0.18076931726893181</v>
      </c>
      <c r="I36" s="89">
        <f>ABS!I35*100000/ABS!DE35</f>
        <v>59.478260625601884</v>
      </c>
      <c r="J36" s="90">
        <f>ABS!J35*100000/ABS!DE35</f>
        <v>15.74630838496182</v>
      </c>
      <c r="K36" s="8">
        <f>ABS!K35/ABS!L35</f>
        <v>14.581735999877681</v>
      </c>
      <c r="L36" s="8">
        <f>ABS!M35/ABS!N35</f>
        <v>1188.1445788947626</v>
      </c>
      <c r="M36" s="8">
        <f>ABS!O35/ABS!P35</f>
        <v>268.36379636773273</v>
      </c>
      <c r="N36" s="8">
        <f>ABS!Q35/ABS!R35</f>
        <v>855.69200995705739</v>
      </c>
      <c r="O36" s="43">
        <f>ABS!S35/ABS!DP35</f>
        <v>0.11085148391337621</v>
      </c>
      <c r="P36" s="35">
        <f>ABS!T35/ABS!DO35</f>
        <v>0.58417824263369933</v>
      </c>
      <c r="Q36" s="35">
        <f>ABS!U35/ABS!DN35</f>
        <v>0.46476083049505451</v>
      </c>
      <c r="R36" s="42">
        <f>ABS!V35/ABS!W35</f>
        <v>0.17303465731625936</v>
      </c>
      <c r="S36" s="35">
        <f>ABS!X35/ABS!DN35</f>
        <v>0.53312342114193068</v>
      </c>
      <c r="T36" s="8">
        <f>ABS!Y35</f>
        <v>9.2156500000000001</v>
      </c>
      <c r="U36" s="8">
        <f>ABS!Z35</f>
        <v>0.31086301</v>
      </c>
      <c r="V36" s="35">
        <f>ABS!AA35/ABS!DV35</f>
        <v>0.2261027986665633</v>
      </c>
      <c r="W36" s="34">
        <f>ABS!AB35</f>
        <v>40.037399999999998</v>
      </c>
      <c r="X36" s="34">
        <f>ABS!AC35</f>
        <v>7.4891699999999997</v>
      </c>
      <c r="Y36" s="34">
        <f>ABS!AD35</f>
        <v>38.031772575250798</v>
      </c>
      <c r="Z36" s="129">
        <f>ABS!AF35/ABS!AE35</f>
        <v>2.8647468293585263E-2</v>
      </c>
      <c r="AA36" s="129">
        <f>ABS!AH35/ABS!AG35</f>
        <v>0.44531860419129959</v>
      </c>
      <c r="AB36" s="8">
        <f>ABS!AI35/(ABS!DF35/100000)</f>
        <v>1.8199016478683918</v>
      </c>
      <c r="AC36" s="130">
        <f>(ABS!AJ35/100)</f>
        <v>0.83</v>
      </c>
      <c r="AD36" s="130">
        <f>ABS!AL35/ABS!AK35</f>
        <v>0.1092625640435208</v>
      </c>
      <c r="AE36" s="130">
        <f>ABS!AN35/ABS!AM35</f>
        <v>0.57480640165203922</v>
      </c>
      <c r="AF36" s="131">
        <f>ABS!AO35/ABS!AP35</f>
        <v>0.48808493313775414</v>
      </c>
      <c r="AG36" s="132">
        <f>(ABS!AQ35/ABS!DE35)*100000</f>
        <v>34.754101580171856</v>
      </c>
      <c r="AH36" s="150">
        <f>ABS!AR35</f>
        <v>0</v>
      </c>
      <c r="AI36" s="38">
        <f>(ABS!AS35/ABS!DF35)*100000</f>
        <v>23.33650479314522</v>
      </c>
      <c r="AJ36" s="38">
        <f>(ABS!AT35/ABS!DF35)*100000</f>
        <v>1.8323477837580693</v>
      </c>
      <c r="AK36" s="36">
        <f>ABS!AU35/ABS!DQ35</f>
        <v>0.56228710462287101</v>
      </c>
      <c r="AL36" s="36">
        <f>ABS!AV35/ABS!DQ35</f>
        <v>0.5228710462287105</v>
      </c>
      <c r="AM36" s="130">
        <f>ABS!AW35/ABS!DU35</f>
        <v>2.059202059202059E-3</v>
      </c>
      <c r="AN36" s="36">
        <f>ABS!AX35/ABS!DW35</f>
        <v>0.31338766006984864</v>
      </c>
      <c r="AO36" s="28"/>
      <c r="AP36" s="28"/>
      <c r="AQ36" s="32">
        <f>ABS!BA35/ABS!BB35</f>
        <v>0.84099763960428109</v>
      </c>
      <c r="AR36" s="79">
        <f>ABS!BC35/ABS!BD35</f>
        <v>2.702749222991907E-2</v>
      </c>
      <c r="AS36" s="32">
        <f>ABS!BE35/ABS!BF35</f>
        <v>9.010371650821089E-2</v>
      </c>
      <c r="AT36" s="32">
        <f>ABS!BG35/ABS!BH35</f>
        <v>0.10727133474133729</v>
      </c>
      <c r="AU36" s="32">
        <f>ABS!BI35/ABS!BJ35</f>
        <v>4.1317308602252294E-2</v>
      </c>
      <c r="AV36" s="32">
        <f>ABS!BK35/ABS!BL35</f>
        <v>0.31095835018196522</v>
      </c>
      <c r="AW36" s="139">
        <f>ABS!BM35/ABS!BN35</f>
        <v>0.11657185489135503</v>
      </c>
      <c r="AX36" s="140">
        <f>ABS!BO35/ABS!BP35</f>
        <v>5.5712936732766762E-2</v>
      </c>
      <c r="AY36" s="140">
        <f>ABS!BQ35/ABS!BR35</f>
        <v>0.23330442324371206</v>
      </c>
      <c r="AZ36" s="119">
        <f>ABS!BS35/ABS!BT35</f>
        <v>0.41969612527751637</v>
      </c>
      <c r="BA36" s="119">
        <f>ABS!BU35/ABS!BV35</f>
        <v>0.82697074151853833</v>
      </c>
      <c r="BB36" s="119">
        <f>ABS!BW35/ABS!BX35</f>
        <v>0.48760062619109507</v>
      </c>
      <c r="BC36" s="119">
        <f>ABS!BY35/ABS!BZ35</f>
        <v>3.9157230335576991E-2</v>
      </c>
      <c r="BD36" s="141">
        <f>ABS!CB35/ABS!CA35</f>
        <v>9.4618224208276661E-2</v>
      </c>
      <c r="BE36" s="141">
        <f>ABS!CD35/ABS!CC35</f>
        <v>0.3655030800821355</v>
      </c>
      <c r="BF36" s="141">
        <f>ABS!CF35/ABS!CE35</f>
        <v>0.50362653303441907</v>
      </c>
      <c r="BG36" s="126">
        <f>ABS!CG35/(ABS!CH35/10)</f>
        <v>3.6914963744232039</v>
      </c>
      <c r="BH36" s="76"/>
      <c r="BI36" s="37">
        <f>ABS!CK35/ABS!CJ35</f>
        <v>0.94444444444444442</v>
      </c>
      <c r="BJ36" s="76"/>
      <c r="BK36" s="37">
        <f>ABS!CM35/ABS!CN35</f>
        <v>6.3733662559308388E-2</v>
      </c>
      <c r="BL36" s="128">
        <f>(ABS!CO35+ABS!CP35)/(ABS!CR35*1000)</f>
        <v>0.76029102397672499</v>
      </c>
      <c r="BM36" s="128">
        <f>ABS!CQ35/(ABS!CR35*1000)</f>
        <v>1.0070872728923717</v>
      </c>
      <c r="BN36" s="43">
        <f>ABS!CS35/(ABS!DS35+ABS!DT35)</f>
        <v>0.11970802919708029</v>
      </c>
      <c r="BO36" s="127">
        <f>ABS!CT35/ABS!CU35</f>
        <v>0.16366040319743358</v>
      </c>
      <c r="BP36" s="76"/>
      <c r="BQ36" s="76"/>
      <c r="BR36" s="76"/>
      <c r="BS36" s="76"/>
      <c r="BT36" s="76"/>
      <c r="BU36" s="133" t="s">
        <v>49</v>
      </c>
      <c r="BV36" s="8">
        <v>6255.9861279999996</v>
      </c>
      <c r="BW36" s="8" t="s">
        <v>139</v>
      </c>
      <c r="BX36" s="37">
        <v>0.8747469303739549</v>
      </c>
      <c r="BY36" s="8">
        <v>-0.69045469999999998</v>
      </c>
      <c r="BZ36" s="8" t="s">
        <v>186</v>
      </c>
      <c r="CA36" s="8">
        <v>3.4559495449065998</v>
      </c>
      <c r="CB36" s="37">
        <v>0.65068481512653586</v>
      </c>
      <c r="CC36" s="7">
        <v>15998.221829173503</v>
      </c>
      <c r="CD36" s="7">
        <v>468660661.55799001</v>
      </c>
      <c r="CE36" s="7">
        <f>(CD36/ABS!DE35)*1000</f>
        <v>164358.02460561984</v>
      </c>
      <c r="CI36" s="8"/>
      <c r="CJ36" s="8"/>
      <c r="CN36" s="8"/>
    </row>
    <row r="37" spans="2:92" x14ac:dyDescent="0.25">
      <c r="B37" s="5">
        <v>27</v>
      </c>
      <c r="C37" s="6" t="s">
        <v>50</v>
      </c>
      <c r="D37"/>
      <c r="E37" s="45">
        <f>ABS!E36/ABS!DG36</f>
        <v>0.30058676791460964</v>
      </c>
      <c r="F37" s="45">
        <f>ABS!F36/ABS!DG36</f>
        <v>0.29812704713490196</v>
      </c>
      <c r="G37" s="45">
        <f>ABS!G36/ABS!DH36</f>
        <v>7.1462507535074354E-2</v>
      </c>
      <c r="H37" s="32">
        <f>ABS!H36/ABS!DM36</f>
        <v>0.17498709743654944</v>
      </c>
      <c r="I37" s="89">
        <f>ABS!I36*100000/ABS!DE36</f>
        <v>82.501853721557524</v>
      </c>
      <c r="J37" s="90">
        <f>ABS!J36*100000/ABS!DE36</f>
        <v>17.905386737077386</v>
      </c>
      <c r="K37" s="8">
        <f>ABS!K36/ABS!L36</f>
        <v>25.362468254304861</v>
      </c>
      <c r="L37" s="8">
        <f>ABS!M36/ABS!N36</f>
        <v>1942.583345464483</v>
      </c>
      <c r="M37" s="8">
        <f>ABS!O36/ABS!P36</f>
        <v>342.27625847858468</v>
      </c>
      <c r="N37" s="8">
        <f>ABS!Q36/ABS!R36</f>
        <v>1087.9190783806466</v>
      </c>
      <c r="O37" s="43">
        <f>ABS!S36/ABS!DP36</f>
        <v>8.5033977915509124E-2</v>
      </c>
      <c r="P37" s="35">
        <f>ABS!T36/ABS!DO36</f>
        <v>0.65715933410985439</v>
      </c>
      <c r="Q37" s="35">
        <f>ABS!U36/ABS!DN36</f>
        <v>0.35603114422940052</v>
      </c>
      <c r="R37" s="42">
        <f>ABS!V36/ABS!W36</f>
        <v>0.14242951595858946</v>
      </c>
      <c r="S37" s="35">
        <f>ABS!X36/ABS!DN36</f>
        <v>0.4157758518866565</v>
      </c>
      <c r="T37" s="8">
        <f>ABS!Y36</f>
        <v>8.1802200000000003</v>
      </c>
      <c r="U37" s="8">
        <f>ABS!Z36</f>
        <v>0.49733589</v>
      </c>
      <c r="V37" s="35">
        <f>ABS!AA36/ABS!DV36</f>
        <v>0.16831331115231249</v>
      </c>
      <c r="W37" s="34">
        <f>ABS!AB36</f>
        <v>42.884300000000003</v>
      </c>
      <c r="X37" s="34">
        <f>ABS!AC36</f>
        <v>7.2482800000000003</v>
      </c>
      <c r="Y37" s="34">
        <f>ABS!AD36</f>
        <v>37.068032786885198</v>
      </c>
      <c r="Z37" s="129">
        <f>ABS!AF36/ABS!AE36</f>
        <v>4.3294488325903685E-2</v>
      </c>
      <c r="AA37" s="129">
        <f>ABS!AH36/ABS!AG36</f>
        <v>0.39783799895312377</v>
      </c>
      <c r="AB37" s="8">
        <f>ABS!AI36/(ABS!DF36/100000)</f>
        <v>0</v>
      </c>
      <c r="AC37" s="130">
        <f>(ABS!AJ36/100)</f>
        <v>0.69499999999999995</v>
      </c>
      <c r="AD37" s="130">
        <f>ABS!AL36/ABS!AK36</f>
        <v>0.20301984469370146</v>
      </c>
      <c r="AE37" s="130">
        <f>ABS!AN36/ABS!AM36</f>
        <v>0.76974518621007726</v>
      </c>
      <c r="AF37" s="131">
        <f>ABS!AO36/ABS!AP36</f>
        <v>0.6802453287306709</v>
      </c>
      <c r="AG37" s="132">
        <f>(ABS!AQ36/ABS!DE36)*100000</f>
        <v>7.4534384982092474</v>
      </c>
      <c r="AH37" s="150">
        <f>ABS!AR36</f>
        <v>0.2</v>
      </c>
      <c r="AI37" s="38">
        <f>(ABS!AS36/ABS!DF36)*100000</f>
        <v>30.981875390981944</v>
      </c>
      <c r="AJ37" s="38">
        <f>(ABS!AT36/ABS!DF36)*100000</f>
        <v>2.3310576559562337</v>
      </c>
      <c r="AK37" s="36">
        <f>ABS!AU36/ABS!DQ36</f>
        <v>0.28144119646498983</v>
      </c>
      <c r="AL37" s="36">
        <f>ABS!AV36/ABS!DQ36</f>
        <v>4.010876954452753E-2</v>
      </c>
      <c r="AM37" s="130">
        <f>ABS!AW36/ABS!DU36</f>
        <v>7.7866459022775933E-2</v>
      </c>
      <c r="AN37" s="36">
        <f>ABS!AX36/ABS!DW36</f>
        <v>0.211709886547812</v>
      </c>
      <c r="AO37" s="28"/>
      <c r="AP37" s="28"/>
      <c r="AQ37" s="32">
        <f>ABS!BA36/ABS!BB36</f>
        <v>0.82882332290393412</v>
      </c>
      <c r="AR37" s="79">
        <f>ABS!BC36/ABS!BD36</f>
        <v>3.8402002085879817E-3</v>
      </c>
      <c r="AS37" s="32">
        <f>ABS!BE36/ABS!BF36</f>
        <v>0.23685314098800636</v>
      </c>
      <c r="AT37" s="32">
        <f>ABS!BG36/ABS!BH36</f>
        <v>0.41582793326899214</v>
      </c>
      <c r="AU37" s="32">
        <f>ABS!BI36/ABS!BJ36</f>
        <v>0.19116552797131842</v>
      </c>
      <c r="AV37" s="32">
        <f>ABS!BK36/ABS!BL36</f>
        <v>0.5397221232632704</v>
      </c>
      <c r="AW37" s="139">
        <f>ABS!BM36/ABS!BN36</f>
        <v>4.6478768498549863E-3</v>
      </c>
      <c r="AX37" s="140">
        <f>ABS!BO36/ABS!BP36</f>
        <v>3.1583532999346548E-3</v>
      </c>
      <c r="AY37" s="140">
        <f>ABS!BQ36/ABS!BR36</f>
        <v>9.0546903295907286E-3</v>
      </c>
      <c r="AZ37" s="119">
        <f>ABS!BS36/ABS!BT36</f>
        <v>0.41657034420928907</v>
      </c>
      <c r="BA37" s="119">
        <f>ABS!BU36/ABS!BV36</f>
        <v>0.45761068252071574</v>
      </c>
      <c r="BB37" s="119">
        <f>ABS!BW36/ABS!BX36</f>
        <v>0.55193083380555141</v>
      </c>
      <c r="BC37" s="119">
        <f>ABS!BY36/ABS!BZ36</f>
        <v>0.16995678163713285</v>
      </c>
      <c r="BD37" s="141">
        <f>ABS!CB36/ABS!CA36</f>
        <v>7.5856908715171381E-2</v>
      </c>
      <c r="BE37" s="141">
        <f>ABS!CD36/ABS!CC36</f>
        <v>0.34006575857209959</v>
      </c>
      <c r="BF37" s="141">
        <f>ABS!CF36/ABS!CE36</f>
        <v>0.63106776714162949</v>
      </c>
      <c r="BG37" s="126">
        <f>ABS!CG36/(ABS!CH36/10)</f>
        <v>2.4779678589942975</v>
      </c>
      <c r="BH37" s="76"/>
      <c r="BI37" s="37">
        <f>ABS!CK36/ABS!CJ36</f>
        <v>0.53968253968253965</v>
      </c>
      <c r="BJ37" s="76"/>
      <c r="BK37" s="37">
        <f>ABS!CM36/ABS!CN36</f>
        <v>0.12759091917962259</v>
      </c>
      <c r="BL37" s="128">
        <f>(ABS!CO36+ABS!CP36)/(ABS!CR36*1000)</f>
        <v>2.0028565396962672</v>
      </c>
      <c r="BM37" s="128">
        <f>ABS!CQ36/(ABS!CR36*1000)</f>
        <v>1.8671993313445767</v>
      </c>
      <c r="BN37" s="43">
        <f>ABS!CS36/(ABS!DS36+ABS!DT36)</f>
        <v>6.5488329934285064E-2</v>
      </c>
      <c r="BO37" s="127">
        <f>ABS!CT36/ABS!CU36</f>
        <v>0.25788726651690924</v>
      </c>
      <c r="BP37" s="76"/>
      <c r="BQ37" s="76"/>
      <c r="BR37" s="76"/>
      <c r="BS37" s="76"/>
      <c r="BT37" s="76"/>
      <c r="BU37" s="133" t="s">
        <v>50</v>
      </c>
      <c r="BV37" s="8">
        <v>5335.6053590000001</v>
      </c>
      <c r="BW37" s="8" t="s">
        <v>140</v>
      </c>
      <c r="BX37" s="37">
        <v>0.52395800062985654</v>
      </c>
      <c r="BY37" s="8">
        <v>-7.3510900000000004E-2</v>
      </c>
      <c r="BZ37" s="8" t="s">
        <v>190</v>
      </c>
      <c r="CA37" s="8">
        <v>3.7605309486389</v>
      </c>
      <c r="CB37" s="37">
        <v>0.77189825413804936</v>
      </c>
      <c r="CC37" s="7">
        <v>11199.693895844273</v>
      </c>
      <c r="CD37" s="7">
        <v>488755929.98086703</v>
      </c>
      <c r="CE37" s="7">
        <f>(CD37/ABS!DE36)*1000</f>
        <v>209362.77383606078</v>
      </c>
      <c r="CI37" s="8"/>
      <c r="CJ37" s="8"/>
      <c r="CN37" s="8"/>
    </row>
    <row r="38" spans="2:92" x14ac:dyDescent="0.25">
      <c r="B38" s="5">
        <v>28</v>
      </c>
      <c r="C38" s="6" t="s">
        <v>51</v>
      </c>
      <c r="D38"/>
      <c r="E38" s="45">
        <f>ABS!E37/ABS!DG37</f>
        <v>0.28768029854285226</v>
      </c>
      <c r="F38" s="45">
        <f>ABS!F37/ABS!DG37</f>
        <v>0.28177500978559528</v>
      </c>
      <c r="G38" s="45">
        <f>ABS!G37/ABS!DH37</f>
        <v>8.0177553573250418E-2</v>
      </c>
      <c r="H38" s="32">
        <f>ABS!H37/ABS!DM37</f>
        <v>0.18494254671696655</v>
      </c>
      <c r="I38" s="89">
        <f>ABS!I37*100000/ABS!DE37</f>
        <v>69.597404008163323</v>
      </c>
      <c r="J38" s="90">
        <f>ABS!J37*100000/ABS!DE37</f>
        <v>15.167553800035593</v>
      </c>
      <c r="K38" s="8">
        <f>ABS!K37/ABS!L37</f>
        <v>14.570379800333937</v>
      </c>
      <c r="L38" s="8">
        <f>ABS!M37/ABS!N37</f>
        <v>1496.2031523322696</v>
      </c>
      <c r="M38" s="8">
        <f>ABS!O37/ABS!P37</f>
        <v>366.2700486207687</v>
      </c>
      <c r="N38" s="8">
        <f>ABS!Q37/ABS!R37</f>
        <v>857.30980568389998</v>
      </c>
      <c r="O38" s="43">
        <f>ABS!S37/ABS!DP37</f>
        <v>1.3125752193479955E-2</v>
      </c>
      <c r="P38" s="35">
        <f>ABS!T37/ABS!DO37</f>
        <v>0.61899699014942455</v>
      </c>
      <c r="Q38" s="35">
        <f>ABS!U37/ABS!DN37</f>
        <v>0.331180371427167</v>
      </c>
      <c r="R38" s="42">
        <f>ABS!V37/ABS!W37</f>
        <v>0.14818284156563677</v>
      </c>
      <c r="S38" s="35">
        <f>ABS!X37/ABS!DN37</f>
        <v>0.55080557922625994</v>
      </c>
      <c r="T38" s="8">
        <f>ABS!Y37</f>
        <v>8.7248099999999997</v>
      </c>
      <c r="U38" s="8">
        <f>ABS!Z37</f>
        <v>0.36686722999999999</v>
      </c>
      <c r="V38" s="35">
        <f>ABS!AA37/ABS!DV37</f>
        <v>0.22273450105048112</v>
      </c>
      <c r="W38" s="34">
        <f>ABS!AB37</f>
        <v>38.4193</v>
      </c>
      <c r="X38" s="34">
        <f>ABS!AC37</f>
        <v>7.5449200000000003</v>
      </c>
      <c r="Y38" s="34">
        <f>ABS!AD37</f>
        <v>30.1688453159041</v>
      </c>
      <c r="Z38" s="129">
        <f>ABS!AF37/ABS!AE37</f>
        <v>3.9725710281748691E-2</v>
      </c>
      <c r="AA38" s="129">
        <f>ABS!AH37/ABS!AG37</f>
        <v>0.48220972498254139</v>
      </c>
      <c r="AB38" s="8">
        <f>ABS!AI37/(ABS!DF37/100000)</f>
        <v>0</v>
      </c>
      <c r="AC38" s="130">
        <f>(ABS!AJ37/100)</f>
        <v>0.98299999999999998</v>
      </c>
      <c r="AD38" s="130">
        <f>ABS!AL37/ABS!AK37</f>
        <v>0.15337547687941172</v>
      </c>
      <c r="AE38" s="130">
        <f>ABS!AN37/ABS!AM37</f>
        <v>0.66537734227264911</v>
      </c>
      <c r="AF38" s="131">
        <f>ABS!AO37/ABS!AP37</f>
        <v>0.67257416919049917</v>
      </c>
      <c r="AG38" s="132">
        <f>(ABS!AQ37/ABS!DE37)*100000</f>
        <v>22.390198466719209</v>
      </c>
      <c r="AH38" s="150">
        <f>ABS!AR37</f>
        <v>5.1522664821041855E-2</v>
      </c>
      <c r="AI38" s="38">
        <f>(ABS!AS37/ABS!DF37)*100000</f>
        <v>19.156535733219972</v>
      </c>
      <c r="AJ38" s="38">
        <f>(ABS!AT37/ABS!DF37)*100000</f>
        <v>3.1689649275520373</v>
      </c>
      <c r="AK38" s="36">
        <f>ABS!AU37/ABS!DQ37</f>
        <v>0.42645314353499408</v>
      </c>
      <c r="AL38" s="36">
        <f>ABS!AV37/ABS!DQ37</f>
        <v>0.16666666666666666</v>
      </c>
      <c r="AM38" s="130">
        <f>ABS!AW37/ABS!DU37</f>
        <v>3.8483630097645029E-2</v>
      </c>
      <c r="AN38" s="36">
        <f>ABS!AX37/ABS!DW37</f>
        <v>0.27732578705341349</v>
      </c>
      <c r="AO38" s="28"/>
      <c r="AP38" s="28"/>
      <c r="AQ38" s="32">
        <f>ABS!BA37/ABS!BB37</f>
        <v>0.86876405029671255</v>
      </c>
      <c r="AR38" s="79">
        <f>ABS!BC37/ABS!BD37</f>
        <v>0</v>
      </c>
      <c r="AS38" s="32">
        <f>ABS!BE37/ABS!BF37</f>
        <v>9.2686392702436338E-2</v>
      </c>
      <c r="AT38" s="32">
        <f>ABS!BG37/ABS!BH37</f>
        <v>0.13184626121119697</v>
      </c>
      <c r="AU38" s="32">
        <f>ABS!BI37/ABS!BJ37</f>
        <v>4.9499272686583863E-2</v>
      </c>
      <c r="AV38" s="32">
        <f>ABS!BK37/ABS!BL37</f>
        <v>0.34311998434135837</v>
      </c>
      <c r="AW38" s="139">
        <f>ABS!BM37/ABS!BN37</f>
        <v>1.2199667897929444E-3</v>
      </c>
      <c r="AX38" s="140">
        <f>ABS!BO37/ABS!BP37</f>
        <v>6.5645514223194748E-4</v>
      </c>
      <c r="AY38" s="140">
        <f>ABS!BQ37/ABS!BR37</f>
        <v>1.145475372279496E-3</v>
      </c>
      <c r="AZ38" s="119">
        <f>ABS!BS37/ABS!BT37</f>
        <v>0.51206854555788095</v>
      </c>
      <c r="BA38" s="119">
        <f>ABS!BU37/ABS!BV37</f>
        <v>0.57565774724522334</v>
      </c>
      <c r="BB38" s="119">
        <f>ABS!BW37/ABS!BX37</f>
        <v>0.65522003698872899</v>
      </c>
      <c r="BC38" s="119">
        <f>ABS!BY37/ABS!BZ37</f>
        <v>0.31193470761131936</v>
      </c>
      <c r="BD38" s="141">
        <f>ABS!CB37/ABS!CA37</f>
        <v>0.13985902971805944</v>
      </c>
      <c r="BE38" s="141">
        <f>ABS!CD37/ABS!CC37</f>
        <v>0.64858115777525538</v>
      </c>
      <c r="BF38" s="141">
        <f>ABS!CF37/ABS!CE37</f>
        <v>0.63437425601142772</v>
      </c>
      <c r="BG38" s="126">
        <f>ABS!CG37/(ABS!CH37/10)</f>
        <v>3.458498023715415</v>
      </c>
      <c r="BH38" s="76"/>
      <c r="BI38" s="37">
        <f>ABS!CK37/ABS!CJ37</f>
        <v>0.44444444444444442</v>
      </c>
      <c r="BJ38" s="76"/>
      <c r="BK38" s="37">
        <f>ABS!CM37/ABS!CN37</f>
        <v>8.2117363216462819E-2</v>
      </c>
      <c r="BL38" s="128">
        <f>(ABS!CO37+ABS!CP37)/(ABS!CR37*1000)</f>
        <v>0.98646548154429925</v>
      </c>
      <c r="BM38" s="128">
        <f>ABS!CQ37/(ABS!CR37*1000)</f>
        <v>1.2829293671833764</v>
      </c>
      <c r="BN38" s="43">
        <f>ABS!CS37/(ABS!DS37+ABS!DT37)</f>
        <v>9.1142744167655193E-2</v>
      </c>
      <c r="BO38" s="127">
        <f>ABS!CT37/ABS!CU37</f>
        <v>0.15063838003523761</v>
      </c>
      <c r="BP38" s="76"/>
      <c r="BQ38" s="76"/>
      <c r="BR38" s="76"/>
      <c r="BS38" s="76"/>
      <c r="BT38" s="76"/>
      <c r="BU38" s="133" t="s">
        <v>51</v>
      </c>
      <c r="BV38" s="8">
        <v>5121.6320779999996</v>
      </c>
      <c r="BW38" s="8" t="s">
        <v>141</v>
      </c>
      <c r="BX38" s="37">
        <v>0.88720924637076148</v>
      </c>
      <c r="BY38" s="8">
        <v>-0.65217950000000002</v>
      </c>
      <c r="BZ38" s="8" t="s">
        <v>186</v>
      </c>
      <c r="CA38" s="8">
        <v>3.5215055942535001</v>
      </c>
      <c r="CB38" s="37">
        <v>0.7336490079554242</v>
      </c>
      <c r="CC38" s="7">
        <v>12577.441706316691</v>
      </c>
      <c r="CD38" s="7">
        <v>457863477.807419</v>
      </c>
      <c r="CE38" s="7">
        <f>(CD38/ABS!DE37)*1000</f>
        <v>132279.4082421987</v>
      </c>
      <c r="CI38" s="8"/>
      <c r="CJ38" s="8"/>
      <c r="CN38" s="8"/>
    </row>
    <row r="39" spans="2:92" x14ac:dyDescent="0.25">
      <c r="B39" s="5">
        <v>29</v>
      </c>
      <c r="C39" s="6" t="s">
        <v>52</v>
      </c>
      <c r="D39"/>
      <c r="E39" s="45">
        <f>ABS!E38/ABS!DG38</f>
        <v>0.31031747359118494</v>
      </c>
      <c r="F39" s="45">
        <f>ABS!F38/ABS!DG38</f>
        <v>0.20617728068794172</v>
      </c>
      <c r="G39" s="45">
        <f>ABS!G38/ABS!DH38</f>
        <v>6.1337722373015553E-2</v>
      </c>
      <c r="H39" s="32">
        <f>ABS!H38/ABS!DM38</f>
        <v>0.1137002727517451</v>
      </c>
      <c r="I39" s="89">
        <f>ABS!I38*100000/ABS!DE38</f>
        <v>90.848081729477101</v>
      </c>
      <c r="J39" s="90">
        <f>ABS!J38*100000/ABS!DE38</f>
        <v>17.461500208411454</v>
      </c>
      <c r="K39" s="8">
        <f>ABS!K38/ABS!L38</f>
        <v>22.828442183119019</v>
      </c>
      <c r="L39" s="8">
        <f>ABS!M38/ABS!N38</f>
        <v>894.36924203312208</v>
      </c>
      <c r="M39" s="8">
        <f>ABS!O38/ABS!P38</f>
        <v>354.51918606423317</v>
      </c>
      <c r="N39" s="8">
        <f>ABS!Q38/ABS!R38</f>
        <v>1496.5619261506954</v>
      </c>
      <c r="O39" s="43">
        <f>ABS!S38/ABS!DP38</f>
        <v>0.14699015432648199</v>
      </c>
      <c r="P39" s="35">
        <f>ABS!T38/ABS!DO38</f>
        <v>0.63939357891041704</v>
      </c>
      <c r="Q39" s="35">
        <f>ABS!U38/ABS!DN38</f>
        <v>0.34662789681435618</v>
      </c>
      <c r="R39" s="42">
        <f>ABS!V38/ABS!W38</f>
        <v>9.116455177667987E-2</v>
      </c>
      <c r="S39" s="35">
        <f>ABS!X38/ABS!DN38</f>
        <v>0.3697382674157646</v>
      </c>
      <c r="T39" s="8">
        <f>ABS!Y38</f>
        <v>8.5184899999999999</v>
      </c>
      <c r="U39" s="8">
        <f>ABS!Z38</f>
        <v>0.49953174</v>
      </c>
      <c r="V39" s="35">
        <f>ABS!AA38/ABS!DV38</f>
        <v>0.17609910292442593</v>
      </c>
      <c r="W39" s="34">
        <f>ABS!AB38</f>
        <v>40.167400000000001</v>
      </c>
      <c r="X39" s="34">
        <f>ABS!AC38</f>
        <v>7.5740400000000001</v>
      </c>
      <c r="Y39" s="34">
        <f>ABS!AD38</f>
        <v>29.897777777777801</v>
      </c>
      <c r="Z39" s="129">
        <f>ABS!AF38/ABS!AE38</f>
        <v>1.0040036827582043E-2</v>
      </c>
      <c r="AA39" s="129">
        <f>ABS!AH38/ABS!AG38</f>
        <v>0.24009949532623506</v>
      </c>
      <c r="AB39" s="8">
        <f>ABS!AI38/(ABS!DF38/100000)</f>
        <v>0</v>
      </c>
      <c r="AC39" s="130">
        <f>(ABS!AJ38/100)</f>
        <v>0.98099999999999998</v>
      </c>
      <c r="AD39" s="130">
        <f>ABS!AL38/ABS!AK38</f>
        <v>0.1252444361672409</v>
      </c>
      <c r="AE39" s="130">
        <f>ABS!AN38/ABS!AM38</f>
        <v>0.54697929145986646</v>
      </c>
      <c r="AF39" s="131">
        <f>ABS!AO38/ABS!AP38</f>
        <v>0.50788012251118331</v>
      </c>
      <c r="AG39" s="132">
        <f>(ABS!AQ38/ABS!DE38)*100000</f>
        <v>16.33495180786878</v>
      </c>
      <c r="AH39" s="150">
        <f>ABS!AR38</f>
        <v>8.2130798258428214E-2</v>
      </c>
      <c r="AI39" s="38">
        <f>(ABS!AS38/ABS!DF38)*100000</f>
        <v>18.165549234191214</v>
      </c>
      <c r="AJ39" s="38">
        <f>(ABS!AT38/ABS!DF38)*100000</f>
        <v>4.6008814654283423</v>
      </c>
      <c r="AK39" s="36">
        <f>ABS!AU38/ABS!DQ38</f>
        <v>0.55909840571742719</v>
      </c>
      <c r="AL39" s="36">
        <f>ABS!AV38/ABS!DQ38</f>
        <v>5.4425508521165476E-2</v>
      </c>
      <c r="AM39" s="130">
        <f>ABS!AW38/ABS!DU38</f>
        <v>1.3718765311121999E-2</v>
      </c>
      <c r="AN39" s="36">
        <f>ABS!AX38/ABS!DW38</f>
        <v>0.33008288639687955</v>
      </c>
      <c r="AO39" s="28"/>
      <c r="AP39" s="28"/>
      <c r="AQ39" s="32">
        <f>ABS!BA38/ABS!BB38</f>
        <v>0.7698007745034543</v>
      </c>
      <c r="AR39" s="79">
        <f>ABS!BC38/ABS!BD38</f>
        <v>0</v>
      </c>
      <c r="AS39" s="32">
        <f>ABS!BE38/ABS!BF38</f>
        <v>0.17633771000988283</v>
      </c>
      <c r="AT39" s="32">
        <f>ABS!BG38/ABS!BH38</f>
        <v>0.22799602187966186</v>
      </c>
      <c r="AU39" s="32">
        <f>ABS!BI38/ABS!BJ38</f>
        <v>5.6145494888659955E-2</v>
      </c>
      <c r="AV39" s="32">
        <f>ABS!BK38/ABS!BL38</f>
        <v>0.45009299442033479</v>
      </c>
      <c r="AW39" s="139">
        <f>ABS!BM38/ABS!BN38</f>
        <v>4.6056685150955019E-2</v>
      </c>
      <c r="AX39" s="140">
        <f>ABS!BO38/ABS!BP38</f>
        <v>2.6765188834154352E-2</v>
      </c>
      <c r="AY39" s="140">
        <f>ABS!BQ38/ABS!BR38</f>
        <v>0.21944809461235218</v>
      </c>
      <c r="AZ39" s="119">
        <f>ABS!BS38/ABS!BT38</f>
        <v>0.31087708367673766</v>
      </c>
      <c r="BA39" s="119">
        <f>ABS!BU38/ABS!BV38</f>
        <v>0.3341156651357764</v>
      </c>
      <c r="BB39" s="119">
        <f>ABS!BW38/ABS!BX38</f>
        <v>0.43260408317021676</v>
      </c>
      <c r="BC39" s="119">
        <f>ABS!BY38/ABS!BZ38</f>
        <v>2.9202542127685048E-2</v>
      </c>
      <c r="BD39" s="141">
        <f>ABS!CB38/ABS!CA38</f>
        <v>0.15298903431199151</v>
      </c>
      <c r="BE39" s="141">
        <f>ABS!CD38/ABS!CC38</f>
        <v>0.33834296724470136</v>
      </c>
      <c r="BF39" s="141">
        <f>ABS!CF38/ABS!CE38</f>
        <v>0.6493281124855389</v>
      </c>
      <c r="BG39" s="126">
        <f>ABS!CG38/(ABS!CH38/10)</f>
        <v>2.0370370370370372</v>
      </c>
      <c r="BH39" s="76"/>
      <c r="BI39" s="37">
        <f>ABS!CK38/ABS!CJ38</f>
        <v>0.93333333333333335</v>
      </c>
      <c r="BJ39" s="76"/>
      <c r="BK39" s="37">
        <f>ABS!CM38/ABS!CN38</f>
        <v>8.7221448048940678E-2</v>
      </c>
      <c r="BL39" s="128">
        <f>(ABS!CO38+ABS!CP38)/(ABS!CR38*1000)</f>
        <v>1.6759278716255761</v>
      </c>
      <c r="BM39" s="128">
        <f>ABS!CQ38/(ABS!CR38*1000)</f>
        <v>1.2442701897061914</v>
      </c>
      <c r="BN39" s="43">
        <f>ABS!CS38/(ABS!DS38+ABS!DT38)</f>
        <v>0.1462341946124244</v>
      </c>
      <c r="BO39" s="127">
        <f>ABS!CT38/ABS!CU38</f>
        <v>0.39643623923098203</v>
      </c>
      <c r="BP39" s="76"/>
      <c r="BQ39" s="76"/>
      <c r="BR39" s="76"/>
      <c r="BS39" s="76"/>
      <c r="BT39" s="76"/>
      <c r="BU39" s="133" t="s">
        <v>52</v>
      </c>
      <c r="BV39" s="8">
        <v>4046.2083120000002</v>
      </c>
      <c r="BW39" s="8" t="s">
        <v>142</v>
      </c>
      <c r="BX39" s="37">
        <v>0.82582461476022528</v>
      </c>
      <c r="BY39" s="8">
        <v>-5.1343E-2</v>
      </c>
      <c r="BZ39" s="8" t="s">
        <v>190</v>
      </c>
      <c r="CA39" s="8">
        <v>4.1506037712096999</v>
      </c>
      <c r="CB39" s="37">
        <v>0.77377331400847849</v>
      </c>
      <c r="CC39" s="7">
        <v>9330.4077039891745</v>
      </c>
      <c r="CD39" s="7">
        <v>87013381.762695298</v>
      </c>
      <c r="CE39" s="7">
        <f>(CD39/ABS!DE38)*1000</f>
        <v>70017.704321838217</v>
      </c>
      <c r="CI39" s="8"/>
      <c r="CJ39" s="8"/>
      <c r="CN39" s="8"/>
    </row>
    <row r="40" spans="2:92" x14ac:dyDescent="0.25">
      <c r="B40" s="5">
        <v>30</v>
      </c>
      <c r="C40" s="6" t="s">
        <v>53</v>
      </c>
      <c r="D40"/>
      <c r="E40" s="45">
        <f>ABS!E39/ABS!DG39</f>
        <v>0.32580561483958503</v>
      </c>
      <c r="F40" s="45">
        <f>ABS!F39/ABS!DG39</f>
        <v>0.2357447499500061</v>
      </c>
      <c r="G40" s="45">
        <f>ABS!G39/ABS!DH39</f>
        <v>8.2029690806671399E-2</v>
      </c>
      <c r="H40" s="32">
        <f>ABS!H39/ABS!DM39</f>
        <v>0.15424670462313031</v>
      </c>
      <c r="I40" s="89">
        <f>ABS!I39*100000/ABS!DE39</f>
        <v>91.528698386686784</v>
      </c>
      <c r="J40" s="90">
        <f>ABS!J39*100000/ABS!DE39</f>
        <v>21.960829452955739</v>
      </c>
      <c r="K40" s="8">
        <f>ABS!K39/ABS!L39</f>
        <v>22.493512474878756</v>
      </c>
      <c r="L40" s="8">
        <f>ABS!M39/ABS!N39</f>
        <v>1407.8994710527827</v>
      </c>
      <c r="M40" s="8">
        <f>ABS!O39/ABS!P39</f>
        <v>329.49988487912105</v>
      </c>
      <c r="N40" s="8">
        <f>ABS!Q39/ABS!R39</f>
        <v>1070.1530672892859</v>
      </c>
      <c r="O40" s="43">
        <f>ABS!S39/ABS!DP39</f>
        <v>0.12124477539475606</v>
      </c>
      <c r="P40" s="35">
        <f>ABS!T39/ABS!DO39</f>
        <v>0.70586805424556787</v>
      </c>
      <c r="Q40" s="35">
        <f>ABS!U39/ABS!DN39</f>
        <v>0.30831705167988355</v>
      </c>
      <c r="R40" s="42">
        <f>ABS!V39/ABS!W39</f>
        <v>9.339026220015402E-2</v>
      </c>
      <c r="S40" s="35">
        <f>ABS!X39/ABS!DN39</f>
        <v>0.47410226891252838</v>
      </c>
      <c r="T40" s="8">
        <f>ABS!Y39</f>
        <v>7.1583100000000002</v>
      </c>
      <c r="U40" s="8">
        <f>ABS!Z39</f>
        <v>0.69186753000000001</v>
      </c>
      <c r="V40" s="35">
        <f>ABS!AA39/ABS!DV39</f>
        <v>0.18344540055851025</v>
      </c>
      <c r="W40" s="34">
        <f>ABS!AB39</f>
        <v>41.892499999999998</v>
      </c>
      <c r="X40" s="34">
        <f>ABS!AC39</f>
        <v>7.5956900000000003</v>
      </c>
      <c r="Y40" s="34">
        <f>ABS!AD39</f>
        <v>36.259968102073401</v>
      </c>
      <c r="Z40" s="129">
        <f>ABS!AF39/ABS!AE39</f>
        <v>3.6763075301234988E-2</v>
      </c>
      <c r="AA40" s="129">
        <f>ABS!AH39/ABS!AG39</f>
        <v>0.45222951670930445</v>
      </c>
      <c r="AB40" s="8">
        <f>ABS!AI39/(ABS!DF39/100000)</f>
        <v>0</v>
      </c>
      <c r="AC40" s="130">
        <f>(ABS!AJ39/100)</f>
        <v>0.91299999999999992</v>
      </c>
      <c r="AD40" s="130">
        <f>ABS!AL39/ABS!AK39</f>
        <v>0.14966459176890071</v>
      </c>
      <c r="AE40" s="130">
        <f>ABS!AN39/ABS!AM39</f>
        <v>0.64745075318655854</v>
      </c>
      <c r="AF40" s="131">
        <f>ABS!AO39/ABS!AP39</f>
        <v>0.64294685759874437</v>
      </c>
      <c r="AG40" s="132">
        <f>(ABS!AQ39/ABS!DE39)*100000</f>
        <v>8.229000461682265</v>
      </c>
      <c r="AH40" s="150">
        <f>ABS!AR39</f>
        <v>0.13371268611323012</v>
      </c>
      <c r="AI40" s="38">
        <f>(ABS!AS39/ABS!DF39)*100000</f>
        <v>21.725810751533984</v>
      </c>
      <c r="AJ40" s="38">
        <f>(ABS!AT39/ABS!DF39)*100000</f>
        <v>0.7638469486130105</v>
      </c>
      <c r="AK40" s="36">
        <f>ABS!AU39/ABS!DQ39</f>
        <v>0.35670680481657802</v>
      </c>
      <c r="AL40" s="36">
        <f>ABS!AV39/ABS!DQ39</f>
        <v>5.0742089050686084E-2</v>
      </c>
      <c r="AM40" s="130">
        <f>ABS!AW39/ABS!DU39</f>
        <v>3.9712918660287082E-2</v>
      </c>
      <c r="AN40" s="36">
        <f>ABS!AX39/ABS!DW39</f>
        <v>0.23155717995575648</v>
      </c>
      <c r="AO40" s="28"/>
      <c r="AP40" s="28"/>
      <c r="AQ40" s="32">
        <f>ABS!BA39/ABS!BB39</f>
        <v>0.79318420475877383</v>
      </c>
      <c r="AR40" s="79">
        <f>ABS!BC39/ABS!BD39</f>
        <v>1.5168815452197861E-3</v>
      </c>
      <c r="AS40" s="32">
        <f>ABS!BE39/ABS!BF39</f>
        <v>7.1886303755637926E-2</v>
      </c>
      <c r="AT40" s="32">
        <f>ABS!BG39/ABS!BH39</f>
        <v>0.43533862631214365</v>
      </c>
      <c r="AU40" s="32">
        <f>ABS!BI39/ABS!BJ39</f>
        <v>5.2640629583548287E-2</v>
      </c>
      <c r="AV40" s="32">
        <f>ABS!BK39/ABS!BL39</f>
        <v>0.45630317092034028</v>
      </c>
      <c r="AW40" s="139">
        <f>ABS!BM39/ABS!BN39</f>
        <v>1.1431569873128315E-2</v>
      </c>
      <c r="AX40" s="140">
        <f>ABS!BO39/ABS!BP39</f>
        <v>5.6907938562265658E-3</v>
      </c>
      <c r="AY40" s="140">
        <f>ABS!BQ39/ABS!BR39</f>
        <v>5.0443251342239981E-2</v>
      </c>
      <c r="AZ40" s="119">
        <f>ABS!BS39/ABS!BT39</f>
        <v>0.23304004818378596</v>
      </c>
      <c r="BA40" s="119">
        <f>ABS!BU39/ABS!BV39</f>
        <v>0.26759257663511637</v>
      </c>
      <c r="BB40" s="119">
        <f>ABS!BW39/ABS!BX39</f>
        <v>0.3327662648832842</v>
      </c>
      <c r="BC40" s="119">
        <f>ABS!BY39/ABS!BZ39</f>
        <v>1.1939615736505031E-2</v>
      </c>
      <c r="BD40" s="141">
        <f>ABS!CB39/ABS!CA39</f>
        <v>2.3350517036268798E-2</v>
      </c>
      <c r="BE40" s="141">
        <f>ABS!CD39/ABS!CC39</f>
        <v>0.31156107119529719</v>
      </c>
      <c r="BF40" s="141">
        <f>ABS!CF39/ABS!CE39</f>
        <v>0.58770185247726614</v>
      </c>
      <c r="BG40" s="126">
        <f>ABS!CG39/(ABS!CH39/10)</f>
        <v>2.4362300043233893</v>
      </c>
      <c r="BH40" s="76"/>
      <c r="BI40" s="37">
        <f>ABS!CK39/ABS!CJ39</f>
        <v>0.38524590163934425</v>
      </c>
      <c r="BJ40" s="76"/>
      <c r="BK40" s="37">
        <f>ABS!CM39/ABS!CN39</f>
        <v>0.10658581426952964</v>
      </c>
      <c r="BL40" s="128">
        <f>(ABS!CO39+ABS!CP39)/(ABS!CR39*1000)</f>
        <v>1.6471584730314324</v>
      </c>
      <c r="BM40" s="128">
        <f>ABS!CQ39/(ABS!CR39*1000)</f>
        <v>1.2883911374927439</v>
      </c>
      <c r="BN40" s="43">
        <f>ABS!CS39/(ABS!DS39+ABS!DT39)</f>
        <v>5.5558667040044807E-2</v>
      </c>
      <c r="BO40" s="127">
        <f>ABS!CT39/ABS!CU39</f>
        <v>0.33999695419300696</v>
      </c>
      <c r="BP40" s="76"/>
      <c r="BQ40" s="76"/>
      <c r="BR40" s="76"/>
      <c r="BS40" s="76"/>
      <c r="BT40" s="76"/>
      <c r="BU40" s="133" t="s">
        <v>53</v>
      </c>
      <c r="BV40" s="8">
        <v>4505.5291299999999</v>
      </c>
      <c r="BW40" s="8" t="s">
        <v>140</v>
      </c>
      <c r="BX40" s="37">
        <v>0.61894949316229098</v>
      </c>
      <c r="BY40" s="8">
        <v>1.1354900000000001</v>
      </c>
      <c r="BZ40" s="8" t="s">
        <v>188</v>
      </c>
      <c r="CA40" s="8">
        <v>3.4923007488250999</v>
      </c>
      <c r="CB40" s="37">
        <v>0.72745550970182871</v>
      </c>
      <c r="CC40" s="7">
        <v>9429.4479396862098</v>
      </c>
      <c r="CD40" s="7">
        <v>815466487.38722599</v>
      </c>
      <c r="CE40" s="7">
        <f>(CD40/ABS!DE39)*1000</f>
        <v>102921.38192018248</v>
      </c>
      <c r="CI40" s="8"/>
      <c r="CJ40" s="8"/>
      <c r="CN40" s="8"/>
    </row>
    <row r="41" spans="2:92" x14ac:dyDescent="0.25">
      <c r="B41" s="5">
        <v>31</v>
      </c>
      <c r="C41" s="6" t="s">
        <v>54</v>
      </c>
      <c r="D41"/>
      <c r="E41" s="45">
        <f>ABS!E40/ABS!DG40</f>
        <v>0.30475557521413965</v>
      </c>
      <c r="F41" s="45">
        <f>ABS!F40/ABS!DG40</f>
        <v>0.32955865011544583</v>
      </c>
      <c r="G41" s="45">
        <f>ABS!G40/ABS!DH40</f>
        <v>7.1512005776007331E-2</v>
      </c>
      <c r="H41" s="32">
        <f>ABS!H40/ABS!DM40</f>
        <v>0.1361540284352642</v>
      </c>
      <c r="I41" s="89">
        <f>ABS!I40*100000/ABS!DE40</f>
        <v>60.024678427111198</v>
      </c>
      <c r="J41" s="90">
        <f>ABS!J40*100000/ABS!DE40</f>
        <v>9.737659696407869</v>
      </c>
      <c r="K41" s="8">
        <f>ABS!K40/ABS!L40</f>
        <v>12.636292987004499</v>
      </c>
      <c r="L41" s="8">
        <f>ABS!M40/ABS!N40</f>
        <v>1402.008190739248</v>
      </c>
      <c r="M41" s="8">
        <f>ABS!O40/ABS!P40</f>
        <v>494.15319970812646</v>
      </c>
      <c r="N41" s="8">
        <f>ABS!Q40/ABS!R40</f>
        <v>819.48391472694595</v>
      </c>
      <c r="O41" s="43">
        <f>ABS!S40/ABS!DP40</f>
        <v>8.5550532863468143E-2</v>
      </c>
      <c r="P41" s="35">
        <f>ABS!T40/ABS!DO40</f>
        <v>0.70434577957601407</v>
      </c>
      <c r="Q41" s="35">
        <f>ABS!U40/ABS!DN40</f>
        <v>0.35424613012749262</v>
      </c>
      <c r="R41" s="42">
        <f>ABS!V40/ABS!W40</f>
        <v>0.14505237378746264</v>
      </c>
      <c r="S41" s="35">
        <f>ABS!X40/ABS!DN40</f>
        <v>0.55491238909439822</v>
      </c>
      <c r="T41" s="8">
        <f>ABS!Y40</f>
        <v>7.8559900000000003</v>
      </c>
      <c r="U41" s="8">
        <f>ABS!Z40</f>
        <v>0.51862916000000003</v>
      </c>
      <c r="V41" s="35">
        <f>ABS!AA40/ABS!DV40</f>
        <v>0.13014086804069069</v>
      </c>
      <c r="W41" s="34">
        <f>ABS!AB40</f>
        <v>39.280999999999999</v>
      </c>
      <c r="X41" s="34">
        <f>ABS!AC40</f>
        <v>7.2972799999999998</v>
      </c>
      <c r="Y41" s="34">
        <f>ABS!AD40</f>
        <v>23.571428571428601</v>
      </c>
      <c r="Z41" s="129">
        <f>ABS!AF40/ABS!AE40</f>
        <v>1.3282257340920206E-2</v>
      </c>
      <c r="AA41" s="129">
        <f>ABS!AH40/ABS!AG40</f>
        <v>0.59998109388920839</v>
      </c>
      <c r="AB41" s="8">
        <f>ABS!AI40/(ABS!DF40/100000)</f>
        <v>0</v>
      </c>
      <c r="AC41" s="130">
        <f>(ABS!AJ40/100)</f>
        <v>0.93799999999999994</v>
      </c>
      <c r="AD41" s="130">
        <f>ABS!AL40/ABS!AK40</f>
        <v>7.3511028670510903E-2</v>
      </c>
      <c r="AE41" s="130">
        <f>ABS!AN40/ABS!AM40</f>
        <v>0.62036884571052198</v>
      </c>
      <c r="AF41" s="131">
        <f>ABS!AO40/ABS!AP40</f>
        <v>0.38888004084006533</v>
      </c>
      <c r="AG41" s="132">
        <f>(ABS!AQ40/ABS!DE40)*100000</f>
        <v>33.815355562650211</v>
      </c>
      <c r="AH41" s="150">
        <f>ABS!AR40</f>
        <v>0.22</v>
      </c>
      <c r="AI41" s="38">
        <f>(ABS!AS40/ABS!DF40)*100000</f>
        <v>17.116795353411622</v>
      </c>
      <c r="AJ41" s="38">
        <f>(ABS!AT40/ABS!DF40)*100000</f>
        <v>2.2949893211278152</v>
      </c>
      <c r="AK41" s="36">
        <f>ABS!AU40/ABS!DQ40</f>
        <v>0.46823529411764708</v>
      </c>
      <c r="AL41" s="36">
        <f>ABS!AV40/ABS!DQ40</f>
        <v>0.18621848739495797</v>
      </c>
      <c r="AM41" s="130">
        <f>ABS!AW40/ABS!DU40</f>
        <v>2.9546946815495731E-2</v>
      </c>
      <c r="AN41" s="36">
        <f>ABS!AX40/ABS!DW40</f>
        <v>0.35491535491535492</v>
      </c>
      <c r="AO41" s="28"/>
      <c r="AP41" s="28"/>
      <c r="AQ41" s="32">
        <f>ABS!BA40/ABS!BB40</f>
        <v>0.87964303132815169</v>
      </c>
      <c r="AR41" s="79">
        <f>ABS!BC40/ABS!BD40</f>
        <v>6.4878350472672179E-3</v>
      </c>
      <c r="AS41" s="32">
        <f>ABS!BE40/ABS!BF40</f>
        <v>5.4106336830998303E-2</v>
      </c>
      <c r="AT41" s="32">
        <f>ABS!BG40/ABS!BH40</f>
        <v>8.6907153463184561E-2</v>
      </c>
      <c r="AU41" s="32">
        <f>ABS!BI40/ABS!BJ40</f>
        <v>4.6877970612998726E-2</v>
      </c>
      <c r="AV41" s="32">
        <f>ABS!BK40/ABS!BL40</f>
        <v>9.307230901061235E-2</v>
      </c>
      <c r="AW41" s="139">
        <f>ABS!BM40/ABS!BN40</f>
        <v>7.3771708475582606E-2</v>
      </c>
      <c r="AX41" s="140">
        <f>ABS!BO40/ABS!BP40</f>
        <v>2.8133232969514491E-2</v>
      </c>
      <c r="AY41" s="140">
        <f>ABS!BQ40/ABS!BR40</f>
        <v>3.7141583717129702E-2</v>
      </c>
      <c r="AZ41" s="119">
        <f>ABS!BS40/ABS!BT40</f>
        <v>0.3297081742586685</v>
      </c>
      <c r="BA41" s="119">
        <f>ABS!BU40/ABS!BV40</f>
        <v>0.4625838955424228</v>
      </c>
      <c r="BB41" s="119">
        <f>ABS!BW40/ABS!BX40</f>
        <v>0.57279548999778507</v>
      </c>
      <c r="BC41" s="119">
        <f>ABS!BY40/ABS!BZ40</f>
        <v>0.11595749085199823</v>
      </c>
      <c r="BD41" s="141">
        <f>ABS!CB40/ABS!CA40</f>
        <v>4.6257865845494711E-2</v>
      </c>
      <c r="BE41" s="141">
        <f>ABS!CD40/ABS!CC40</f>
        <v>0.36613603473227208</v>
      </c>
      <c r="BF41" s="141">
        <f>ABS!CF40/ABS!CE40</f>
        <v>0.59328081556997214</v>
      </c>
      <c r="BG41" s="126">
        <f>ABS!CG40/(ABS!CH40/10)</f>
        <v>3.8148524923702953</v>
      </c>
      <c r="BH41" s="76"/>
      <c r="BI41" s="37">
        <f>ABS!CK40/ABS!CJ40</f>
        <v>0.80434782608695654</v>
      </c>
      <c r="BJ41" s="76"/>
      <c r="BK41" s="37">
        <f>ABS!CM40/ABS!CN40</f>
        <v>8.2042374303009841E-2</v>
      </c>
      <c r="BL41" s="128">
        <f>(ABS!CO40+ABS!CP40)/(ABS!CR40*1000)</f>
        <v>0.70023042284203119</v>
      </c>
      <c r="BM41" s="128">
        <f>ABS!CQ40/(ABS!CR40*1000)</f>
        <v>1.2398003393001444</v>
      </c>
      <c r="BN41" s="43">
        <f>ABS!CS40/(ABS!DS40+ABS!DT40)</f>
        <v>7.2605042016806717E-2</v>
      </c>
      <c r="BO41" s="127">
        <f>ABS!CT40/ABS!CU40</f>
        <v>0.34752934682517778</v>
      </c>
      <c r="BP41" s="76"/>
      <c r="BQ41" s="76"/>
      <c r="BR41" s="76"/>
      <c r="BS41" s="76"/>
      <c r="BT41" s="76"/>
      <c r="BU41" s="133" t="s">
        <v>54</v>
      </c>
      <c r="BV41" s="8">
        <v>4486.8658640000003</v>
      </c>
      <c r="BW41" s="8" t="s">
        <v>140</v>
      </c>
      <c r="BX41" s="37">
        <v>0.86430617809852484</v>
      </c>
      <c r="BY41" s="8">
        <v>0.2193746</v>
      </c>
      <c r="BZ41" s="8" t="s">
        <v>188</v>
      </c>
      <c r="CA41" s="8">
        <v>3.7946538925171001</v>
      </c>
      <c r="CB41" s="37">
        <v>0.7436658001747366</v>
      </c>
      <c r="CC41" s="7">
        <v>11511.003246873606</v>
      </c>
      <c r="CD41" s="7">
        <v>229329940.08671698</v>
      </c>
      <c r="CE41" s="7">
        <f>(CD41/ABS!DE40)*1000</f>
        <v>111101.33904288833</v>
      </c>
      <c r="CI41" s="8"/>
      <c r="CJ41" s="8"/>
      <c r="CN41" s="8"/>
    </row>
    <row r="42" spans="2:92" x14ac:dyDescent="0.25">
      <c r="B42" s="5">
        <v>32</v>
      </c>
      <c r="C42" s="6" t="s">
        <v>55</v>
      </c>
      <c r="D42"/>
      <c r="E42" s="45">
        <f>ABS!E41/ABS!DG41</f>
        <v>0.29234278202413472</v>
      </c>
      <c r="F42" s="45">
        <f>ABS!F41/ABS!DG41</f>
        <v>0.20502373980283961</v>
      </c>
      <c r="G42" s="45">
        <f>ABS!G41/ABS!DH41</f>
        <v>7.0425365479803811E-2</v>
      </c>
      <c r="H42" s="32">
        <f>ABS!H41/ABS!DM41</f>
        <v>0.15912711065417123</v>
      </c>
      <c r="I42" s="89">
        <f>ABS!I41*100000/ABS!DE41</f>
        <v>65.282783472102253</v>
      </c>
      <c r="J42" s="90">
        <f>ABS!J41*100000/ABS!DE41</f>
        <v>18.90104304083593</v>
      </c>
      <c r="K42" s="8">
        <f>ABS!K41/ABS!L41</f>
        <v>21.603285337682895</v>
      </c>
      <c r="L42" s="8">
        <f>ABS!M41/ABS!N41</f>
        <v>955.50183534699966</v>
      </c>
      <c r="M42" s="8">
        <f>ABS!O41/ABS!P41</f>
        <v>276.01573966659788</v>
      </c>
      <c r="N42" s="8">
        <f>ABS!Q41/ABS!R41</f>
        <v>1103.5209927064661</v>
      </c>
      <c r="O42" s="43">
        <f>ABS!S41/ABS!DP41</f>
        <v>0.34066357723704088</v>
      </c>
      <c r="P42" s="35">
        <f>ABS!T41/ABS!DO41</f>
        <v>0.70298917311848974</v>
      </c>
      <c r="Q42" s="35">
        <f>ABS!U41/ABS!DN41</f>
        <v>0.47215537817929831</v>
      </c>
      <c r="R42" s="42">
        <f>ABS!V41/ABS!W41</f>
        <v>9.0749676891403036E-2</v>
      </c>
      <c r="S42" s="35">
        <f>ABS!X41/ABS!DN41</f>
        <v>0.50046621153401949</v>
      </c>
      <c r="T42" s="8">
        <f>ABS!Y41</f>
        <v>7.51858</v>
      </c>
      <c r="U42" s="8">
        <f>ABS!Z41</f>
        <v>0.49419195999999999</v>
      </c>
      <c r="V42" s="35">
        <f>ABS!AA41/ABS!DV41</f>
        <v>0.15662253836527695</v>
      </c>
      <c r="W42" s="34">
        <f>ABS!AB41</f>
        <v>38.276499999999999</v>
      </c>
      <c r="X42" s="34">
        <f>ABS!AC41</f>
        <v>7.6418299999999997</v>
      </c>
      <c r="Y42" s="34">
        <f>ABS!AD41</f>
        <v>53.393700787401599</v>
      </c>
      <c r="Z42" s="129">
        <f>ABS!AF41/ABS!AE41</f>
        <v>2.1721798965228509E-2</v>
      </c>
      <c r="AA42" s="129">
        <f>ABS!AH41/ABS!AG41</f>
        <v>0.50719168227277833</v>
      </c>
      <c r="AB42" s="8">
        <f>ABS!AI41/(ABS!DF41/100000)</f>
        <v>0</v>
      </c>
      <c r="AC42" s="130">
        <f>(ABS!AJ41/100)</f>
        <v>0.85099999999999998</v>
      </c>
      <c r="AD42" s="130">
        <f>ABS!AL41/ABS!AK41</f>
        <v>9.8108247664648165E-2</v>
      </c>
      <c r="AE42" s="130">
        <f>ABS!AN41/ABS!AM41</f>
        <v>0.73347341199288829</v>
      </c>
      <c r="AF42" s="131">
        <f>ABS!AO41/ABS!AP41</f>
        <v>0.64417535650646562</v>
      </c>
      <c r="AG42" s="132">
        <f>(ABS!AQ41/ABS!DE41)*100000</f>
        <v>9.0957237841565384</v>
      </c>
      <c r="AH42" s="150">
        <f>ABS!AR41</f>
        <v>1.0000000000000009E-2</v>
      </c>
      <c r="AI42" s="38">
        <f>(ABS!AS41/ABS!DF41)*100000</f>
        <v>31.919167108033907</v>
      </c>
      <c r="AJ42" s="38">
        <f>(ABS!AT41/ABS!DF41)*100000</f>
        <v>2.7505494702313786</v>
      </c>
      <c r="AK42" s="36">
        <f>ABS!AU41/ABS!DQ41</f>
        <v>0.59859320046893316</v>
      </c>
      <c r="AL42" s="36">
        <f>ABS!AV41/ABS!DQ41</f>
        <v>0.13903868698710434</v>
      </c>
      <c r="AM42" s="130">
        <f>ABS!AW41/ABS!DU41</f>
        <v>6.4398541919805583E-2</v>
      </c>
      <c r="AN42" s="36">
        <f>ABS!AX41/ABS!DW41</f>
        <v>0.14649286157666047</v>
      </c>
      <c r="AO42" s="28"/>
      <c r="AP42" s="28"/>
      <c r="AQ42" s="32">
        <f>ABS!BA41/ABS!BB41</f>
        <v>0.86568659378484403</v>
      </c>
      <c r="AR42" s="79">
        <f>ABS!BC41/ABS!BD41</f>
        <v>4.1307969193806835E-3</v>
      </c>
      <c r="AS42" s="32">
        <f>ABS!BE41/ABS!BF41</f>
        <v>4.8975815200051051E-2</v>
      </c>
      <c r="AT42" s="32">
        <f>ABS!BG41/ABS!BH41</f>
        <v>0.19902950011553569</v>
      </c>
      <c r="AU42" s="32">
        <f>ABS!BI41/ABS!BJ41</f>
        <v>6.0131120671993443E-2</v>
      </c>
      <c r="AV42" s="32">
        <f>ABS!BK41/ABS!BL41</f>
        <v>0.51367025683512846</v>
      </c>
      <c r="AW42" s="139">
        <f>ABS!BM41/ABS!BN41</f>
        <v>7.1474381814294871E-2</v>
      </c>
      <c r="AX42" s="140">
        <f>ABS!BO41/ABS!BP41</f>
        <v>2.85771785067418E-2</v>
      </c>
      <c r="AY42" s="140">
        <f>ABS!BQ41/ABS!BR41</f>
        <v>0.10438124519600307</v>
      </c>
      <c r="AZ42" s="119">
        <f>ABS!BS41/ABS!BT41</f>
        <v>0.23113817643053908</v>
      </c>
      <c r="BA42" s="119">
        <f>ABS!BU41/ABS!BV41</f>
        <v>0.26862011767940203</v>
      </c>
      <c r="BB42" s="119">
        <f>ABS!BW41/ABS!BX41</f>
        <v>0.44329132638594004</v>
      </c>
      <c r="BC42" s="119">
        <f>ABS!BY41/ABS!BZ41</f>
        <v>5.0129058551827199E-2</v>
      </c>
      <c r="BD42" s="141">
        <f>ABS!CB41/ABS!CA41</f>
        <v>3.5385803552622344E-2</v>
      </c>
      <c r="BE42" s="141">
        <f>ABS!CD41/ABS!CC41</f>
        <v>0.36507936507936506</v>
      </c>
      <c r="BF42" s="141">
        <f>ABS!CF41/ABS!CE41</f>
        <v>0.52539763981528986</v>
      </c>
      <c r="BG42" s="126">
        <f>ABS!CG41/(ABS!CH41/10)</f>
        <v>2.3355576739752144</v>
      </c>
      <c r="BH42" s="76"/>
      <c r="BI42" s="37">
        <f>ABS!CK41/ABS!CJ41</f>
        <v>0.75510204081632648</v>
      </c>
      <c r="BJ42" s="76"/>
      <c r="BK42" s="37">
        <f>ABS!CM41/ABS!CN41</f>
        <v>0.11564365421888179</v>
      </c>
      <c r="BL42" s="128">
        <f>(ABS!CO41+ABS!CP41)/(ABS!CR41*1000)</f>
        <v>0.78444182916020033</v>
      </c>
      <c r="BM42" s="128">
        <f>ABS!CQ41/(ABS!CR41*1000)</f>
        <v>1.0575194925841536</v>
      </c>
      <c r="BN42" s="43">
        <f>ABS!CS41/(ABS!DS41+ABS!DT41)</f>
        <v>0.14279015240328252</v>
      </c>
      <c r="BO42" s="127">
        <f>ABS!CT41/ABS!CU41</f>
        <v>0.13301611550787398</v>
      </c>
      <c r="BP42" s="76"/>
      <c r="BQ42" s="76"/>
      <c r="BR42" s="76"/>
      <c r="BS42" s="76"/>
      <c r="BT42" s="76"/>
      <c r="BU42" s="133" t="s">
        <v>55</v>
      </c>
      <c r="BV42" s="8">
        <v>4365.3457010000002</v>
      </c>
      <c r="BW42" s="8" t="s">
        <v>138</v>
      </c>
      <c r="BX42" s="37">
        <v>0.6127949021832918</v>
      </c>
      <c r="BY42" s="8">
        <v>-0.12840570000000001</v>
      </c>
      <c r="BZ42" s="8" t="s">
        <v>190</v>
      </c>
      <c r="CA42" s="8">
        <v>3.6997635364532</v>
      </c>
      <c r="CB42" s="37">
        <v>0.78236741544856148</v>
      </c>
      <c r="CC42" s="7">
        <v>9489.9789822872535</v>
      </c>
      <c r="CD42" s="7">
        <v>161030512.203646</v>
      </c>
      <c r="CE42" s="7">
        <f>(CD42/ABS!DE41)*1000</f>
        <v>103878.65672522076</v>
      </c>
      <c r="CI42" s="8"/>
      <c r="CJ42" s="8"/>
      <c r="CN42" s="8"/>
    </row>
    <row r="43" spans="2:92" x14ac:dyDescent="0.25">
      <c r="B43" s="29"/>
      <c r="C43" s="30" t="str">
        <f>ABS!C42</f>
        <v>Nacional</v>
      </c>
      <c r="E43" s="45">
        <f>ABS!E42/ABS!DG42</f>
        <v>0.30285930124730626</v>
      </c>
      <c r="F43" s="45">
        <f>ABS!F42/ABS!DG42</f>
        <v>0.23504369328410601</v>
      </c>
      <c r="G43" s="45">
        <f>ABS!G42/ABS!DH42</f>
        <v>7.0794751083556789E-2</v>
      </c>
      <c r="H43" s="32">
        <f>ABS!H42/ABS!DM42</f>
        <v>0.15915285611655297</v>
      </c>
      <c r="I43" s="89">
        <f>ABS!I42*100000/ABS!DE42</f>
        <v>70.790119921649094</v>
      </c>
      <c r="J43" s="90">
        <f>ABS!J42*100000/ABS!DE42</f>
        <v>16.016716509261581</v>
      </c>
      <c r="K43" s="8">
        <f>ABS!K42/ABS!L42</f>
        <v>17.808656625415868</v>
      </c>
      <c r="L43" s="8">
        <f>ABS!M42/ABS!N42</f>
        <v>1272.7773623617093</v>
      </c>
      <c r="M43" s="8">
        <f>ABS!O42/ABS!P42</f>
        <v>352.38433205972211</v>
      </c>
      <c r="N43" s="8">
        <f>ABS!Q42/ABS!R42</f>
        <v>1112.371842914293</v>
      </c>
      <c r="O43" s="43">
        <f>ABS!S42/ABS!DP42</f>
        <v>0.14395034264191403</v>
      </c>
      <c r="P43" s="35">
        <f>ABS!T42/ABS!DO42</f>
        <v>0.66586988287849713</v>
      </c>
      <c r="Q43" s="35">
        <f>ABS!U42/ABS!DN42</f>
        <v>0.41379084788983639</v>
      </c>
      <c r="R43" s="42">
        <f>ABS!V42/ABS!W42</f>
        <v>0.14602882083954549</v>
      </c>
      <c r="S43" s="35">
        <f>ABS!X42/ABS!DN42</f>
        <v>0.50601264898995457</v>
      </c>
      <c r="T43" s="8">
        <f>ABS!Y42</f>
        <v>8.4395900000000008</v>
      </c>
      <c r="U43" s="177" t="str">
        <f>ABS!Z42</f>
        <v>ND</v>
      </c>
      <c r="V43" s="35">
        <f>ABS!AA42/ABS!DV42</f>
        <v>0.17563140981601139</v>
      </c>
      <c r="W43" s="34">
        <f>ABS!AB42</f>
        <v>41.280731000000003</v>
      </c>
      <c r="X43" s="34">
        <f>ABS!AC42</f>
        <v>7.4955600000000002</v>
      </c>
      <c r="Y43" s="178" t="str">
        <f>ABS!AD42</f>
        <v>ND</v>
      </c>
      <c r="Z43" s="178" t="str">
        <f>ABS!AE42</f>
        <v>ND</v>
      </c>
      <c r="AA43" s="129">
        <f>ABS!AH42/ABS!AG42</f>
        <v>0.52928412381007595</v>
      </c>
      <c r="AB43" s="178" t="s">
        <v>411</v>
      </c>
      <c r="AC43" s="130">
        <f>(ABS!AJ42/100)</f>
        <v>0.90400000000000003</v>
      </c>
      <c r="AD43" s="130">
        <f>ABS!AL42/ABS!AK42</f>
        <v>0.16000864336844417</v>
      </c>
      <c r="AE43" s="130">
        <f>ABS!AN42/ABS!AM42</f>
        <v>0.60793617818541179</v>
      </c>
      <c r="AF43" s="131">
        <f>ABS!AO42/ABS!AP42</f>
        <v>0.59742902549307442</v>
      </c>
      <c r="AG43" s="132">
        <f>(ABS!AQ42/ABS!DE42)*100000</f>
        <v>18.253296444742499</v>
      </c>
      <c r="AH43" s="179" t="str">
        <f>ABS!AR42</f>
        <v>ND</v>
      </c>
      <c r="AI43" s="38">
        <f>(ABS!AS42/ABS!DF42)*100000</f>
        <v>19.396356807861871</v>
      </c>
      <c r="AJ43" s="38">
        <f>(ABS!AT42/ABS!DF42)*100000</f>
        <v>3.0121990804974117</v>
      </c>
      <c r="AK43" s="36">
        <f>ABS!AU42/ABS!DQ42</f>
        <v>0.45763064517036028</v>
      </c>
      <c r="AL43" s="36">
        <f>ABS!AV42/ABS!DQ42</f>
        <v>0.16773979497157382</v>
      </c>
      <c r="AM43" s="130">
        <f>ABS!AW42/ABS!DU42</f>
        <v>3.8966051291693678E-2</v>
      </c>
      <c r="AN43" s="36">
        <f>ABS!AX42/ABS!DW42</f>
        <v>0.27242048885089898</v>
      </c>
      <c r="AO43" s="28"/>
      <c r="AP43" s="28"/>
      <c r="AQ43" s="32">
        <f>ABS!BA42/ABS!BB42</f>
        <v>0.81282632898550655</v>
      </c>
      <c r="AR43" s="79">
        <f>ABS!BC42/ABS!BD42</f>
        <v>8.5361124294840805E-3</v>
      </c>
      <c r="AS43" s="32">
        <f>ABS!BE42/ABS!BF42</f>
        <v>8.8660026010447771E-2</v>
      </c>
      <c r="AT43" s="32">
        <f>ABS!BG42/ABS!BH42</f>
        <v>0.17430319889439075</v>
      </c>
      <c r="AU43" s="32">
        <f>ABS!BI42/ABS!BJ42</f>
        <v>6.1838993027931569E-2</v>
      </c>
      <c r="AV43" s="32">
        <f>ABS!BK42/ABS!BL42</f>
        <v>0.23061780392336392</v>
      </c>
      <c r="AW43" s="139">
        <f>ABS!BM42/ABS!BN42</f>
        <v>3.8704130743951723E-2</v>
      </c>
      <c r="AX43" s="140">
        <f>ABS!BO42/ABS!BP42</f>
        <v>2.1072178358557972E-2</v>
      </c>
      <c r="AY43" s="140">
        <f>ABS!BQ42/ABS!BR42</f>
        <v>7.5815839412404495E-2</v>
      </c>
      <c r="AZ43" s="119">
        <f>ABS!BS42/ABS!BT42</f>
        <v>0.31144148591394227</v>
      </c>
      <c r="BA43" s="119">
        <f>ABS!BU42/ABS!BV42</f>
        <v>0.38072040140665753</v>
      </c>
      <c r="BB43" s="119">
        <f>ABS!BW42/ABS!BX42</f>
        <v>0.46581660156981297</v>
      </c>
      <c r="BC43" s="119">
        <f>ABS!BY42/ABS!BZ42</f>
        <v>8.8377183178920071E-2</v>
      </c>
      <c r="BD43" s="141">
        <f>ABS!CB42/ABS!CA42</f>
        <v>0.14954737079059549</v>
      </c>
      <c r="BE43" s="141">
        <f>ABS!CD42/ABS!CC42</f>
        <v>0.38286218663556337</v>
      </c>
      <c r="BF43" s="141">
        <f>ABS!CF42/ABS!CE42</f>
        <v>0.58667608352328027</v>
      </c>
      <c r="BG43" s="126">
        <f>ABS!CG42/(ABS!CH42/10)</f>
        <v>3.2483456908235668</v>
      </c>
      <c r="BH43" s="76"/>
      <c r="BI43" s="37">
        <f>ABS!CK42/ABS!CJ42</f>
        <v>0.63638059701492533</v>
      </c>
      <c r="BJ43" s="76"/>
      <c r="BK43" s="37">
        <f>ABS!CM42/ABS!CN42</f>
        <v>9.2211782170313186E-2</v>
      </c>
      <c r="BL43" s="128">
        <f>(ABS!CO42+ABS!CP42)/(ABS!CR42*1000)</f>
        <v>1.0098540621455072</v>
      </c>
      <c r="BM43" s="128">
        <f>ABS!CQ42/(ABS!CR42*1000)</f>
        <v>1.1798796683486101</v>
      </c>
      <c r="BN43" s="43">
        <f>ABS!CS42/(ABS!DS42+ABS!DT42)</f>
        <v>7.9503343099269527E-2</v>
      </c>
      <c r="BO43" s="127">
        <f>ABS!CT42/ABS!CU42</f>
        <v>0.23677226808890345</v>
      </c>
      <c r="BP43" s="76"/>
      <c r="BQ43" s="76"/>
      <c r="BR43" s="76"/>
      <c r="BS43" s="76"/>
      <c r="BT43" s="76"/>
      <c r="CI43" s="157"/>
    </row>
    <row r="44" spans="2:92" x14ac:dyDescent="0.25">
      <c r="B44" s="29"/>
      <c r="C44" s="30"/>
      <c r="E44" s="48"/>
      <c r="F44" s="51"/>
      <c r="AS44" s="39"/>
      <c r="BK44" s="161"/>
      <c r="BT44"/>
      <c r="CI44" s="157"/>
    </row>
    <row r="45" spans="2:92" x14ac:dyDescent="0.25">
      <c r="B45" s="29"/>
      <c r="C45" s="30"/>
      <c r="BT45"/>
    </row>
    <row r="46" spans="2:92" x14ac:dyDescent="0.25">
      <c r="B46" s="29"/>
      <c r="C46" s="30"/>
      <c r="BT46"/>
    </row>
    <row r="47" spans="2:92" x14ac:dyDescent="0.25">
      <c r="B47" s="29"/>
      <c r="C47" s="30"/>
      <c r="BT47"/>
    </row>
    <row r="48" spans="2:92" x14ac:dyDescent="0.25">
      <c r="B48" s="29"/>
      <c r="C48" s="30"/>
      <c r="BT48"/>
    </row>
    <row r="49" spans="2:74" x14ac:dyDescent="0.25">
      <c r="B49" s="29"/>
      <c r="C49" s="30"/>
      <c r="G49"/>
      <c r="AM49" s="22"/>
      <c r="AP49" s="22"/>
      <c r="AQ49" s="22"/>
      <c r="AR49" s="22"/>
      <c r="AS49" s="22"/>
      <c r="AT49" s="22"/>
      <c r="AU49" s="22"/>
      <c r="AV49" s="22"/>
      <c r="AW49" s="22"/>
      <c r="AX49" s="22"/>
      <c r="AY49" s="22"/>
      <c r="AZ49" s="22"/>
      <c r="BA49" s="22"/>
      <c r="BB49" s="22"/>
      <c r="BC49" s="22"/>
      <c r="BD49" s="22"/>
      <c r="BF49" s="22"/>
      <c r="BH49" s="22"/>
      <c r="BI49" s="22"/>
      <c r="BJ49" s="22"/>
      <c r="BK49" s="22"/>
      <c r="BL49" s="22"/>
      <c r="BN49" s="22"/>
      <c r="BO49" s="22"/>
      <c r="BP49" s="22"/>
      <c r="BQ49" s="22"/>
      <c r="BR49" s="22"/>
      <c r="BS49" s="22"/>
      <c r="BT49" s="22"/>
      <c r="BU49" s="22"/>
    </row>
    <row r="50" spans="2:74" x14ac:dyDescent="0.25">
      <c r="B50" s="29"/>
      <c r="C50" s="3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V50"/>
      <c r="AZ50"/>
      <c r="BA50"/>
      <c r="BB50"/>
      <c r="BC50"/>
      <c r="BE50"/>
      <c r="BG50"/>
      <c r="BM50"/>
      <c r="BO50"/>
      <c r="BT50"/>
      <c r="BU50"/>
      <c r="BV50" s="22"/>
    </row>
    <row r="51" spans="2:74" x14ac:dyDescent="0.25">
      <c r="B51" s="29"/>
      <c r="C51" s="30"/>
      <c r="BT51"/>
    </row>
    <row r="52" spans="2:74" x14ac:dyDescent="0.25">
      <c r="B52" s="29"/>
      <c r="C52" s="30"/>
      <c r="BT52"/>
    </row>
    <row r="53" spans="2:74" x14ac:dyDescent="0.25">
      <c r="B53" s="29"/>
      <c r="C53" s="30"/>
      <c r="BT53"/>
    </row>
    <row r="54" spans="2:74" x14ac:dyDescent="0.25">
      <c r="B54" s="29"/>
      <c r="C54" s="30"/>
      <c r="BT54"/>
    </row>
    <row r="55" spans="2:74" x14ac:dyDescent="0.25">
      <c r="B55" s="29"/>
      <c r="C55" s="30"/>
      <c r="BT55"/>
    </row>
    <row r="56" spans="2:74" x14ac:dyDescent="0.25">
      <c r="B56" s="29"/>
      <c r="C56" s="30"/>
      <c r="BT56"/>
    </row>
    <row r="57" spans="2:74" x14ac:dyDescent="0.25">
      <c r="B57" s="29"/>
      <c r="C57" s="30"/>
      <c r="BT57"/>
    </row>
    <row r="58" spans="2:74" x14ac:dyDescent="0.25">
      <c r="B58" s="29"/>
      <c r="C58" s="30"/>
      <c r="BT58"/>
    </row>
    <row r="59" spans="2:74" x14ac:dyDescent="0.25">
      <c r="B59" s="29"/>
      <c r="C59" s="30"/>
      <c r="BT59"/>
    </row>
    <row r="60" spans="2:74" x14ac:dyDescent="0.25">
      <c r="B60" s="29"/>
      <c r="C60" s="30"/>
      <c r="BT60"/>
    </row>
    <row r="61" spans="2:74" x14ac:dyDescent="0.25">
      <c r="B61" s="29"/>
      <c r="C61" s="30"/>
      <c r="BT61"/>
    </row>
    <row r="62" spans="2:74" x14ac:dyDescent="0.25">
      <c r="B62" s="29"/>
      <c r="C62" s="30"/>
      <c r="BT62"/>
    </row>
    <row r="63" spans="2:74" x14ac:dyDescent="0.25">
      <c r="B63" s="29"/>
      <c r="C63" s="30"/>
      <c r="BT63"/>
    </row>
    <row r="64" spans="2:74" x14ac:dyDescent="0.25">
      <c r="B64" s="29"/>
      <c r="C64" s="30"/>
      <c r="BT64"/>
    </row>
    <row r="65" spans="2:72" x14ac:dyDescent="0.25">
      <c r="B65" s="29"/>
      <c r="C65" s="30"/>
      <c r="BT65"/>
    </row>
    <row r="66" spans="2:72" x14ac:dyDescent="0.25">
      <c r="B66" s="29"/>
      <c r="C66" s="30"/>
      <c r="BT66"/>
    </row>
    <row r="67" spans="2:72" x14ac:dyDescent="0.25">
      <c r="B67" s="29"/>
      <c r="C67" s="30"/>
      <c r="BT67"/>
    </row>
    <row r="68" spans="2:72" x14ac:dyDescent="0.25">
      <c r="B68" s="29"/>
      <c r="C68" s="30"/>
      <c r="BT68"/>
    </row>
    <row r="69" spans="2:72" x14ac:dyDescent="0.25">
      <c r="B69" s="29"/>
      <c r="C69" s="30"/>
      <c r="BT69"/>
    </row>
    <row r="70" spans="2:72" x14ac:dyDescent="0.25">
      <c r="B70" s="29"/>
      <c r="C70" s="30"/>
      <c r="BT70"/>
    </row>
    <row r="71" spans="2:72" x14ac:dyDescent="0.25">
      <c r="B71" s="29"/>
      <c r="C71" s="30"/>
      <c r="BT71"/>
    </row>
    <row r="72" spans="2:72" x14ac:dyDescent="0.25">
      <c r="B72" s="29"/>
      <c r="C72" s="30"/>
      <c r="BT72"/>
    </row>
    <row r="73" spans="2:72" x14ac:dyDescent="0.25">
      <c r="B73" s="29"/>
      <c r="C73" s="30"/>
      <c r="BT73"/>
    </row>
    <row r="74" spans="2:72" x14ac:dyDescent="0.25">
      <c r="B74" s="29"/>
      <c r="C74" s="30"/>
      <c r="BT74"/>
    </row>
    <row r="75" spans="2:72" x14ac:dyDescent="0.25">
      <c r="B75" s="29"/>
      <c r="C75" s="30"/>
      <c r="BT75"/>
    </row>
    <row r="76" spans="2:72" x14ac:dyDescent="0.25">
      <c r="B76" s="29"/>
      <c r="C76" s="30"/>
      <c r="BT76"/>
    </row>
    <row r="77" spans="2:72" x14ac:dyDescent="0.25">
      <c r="B77" s="29"/>
      <c r="C77" s="30"/>
      <c r="BT77"/>
    </row>
    <row r="78" spans="2:72" x14ac:dyDescent="0.25">
      <c r="B78" s="29"/>
      <c r="C78" s="30"/>
      <c r="BT78"/>
    </row>
    <row r="79" spans="2:72" x14ac:dyDescent="0.25">
      <c r="B79" s="29"/>
      <c r="C79" s="30"/>
      <c r="BT79"/>
    </row>
    <row r="80" spans="2:72" x14ac:dyDescent="0.25">
      <c r="B80" s="29"/>
      <c r="C80" s="30"/>
      <c r="BT80"/>
    </row>
    <row r="81" spans="2:72" x14ac:dyDescent="0.25">
      <c r="B81" s="29"/>
      <c r="C81" s="30"/>
      <c r="BT81"/>
    </row>
    <row r="82" spans="2:72" x14ac:dyDescent="0.25">
      <c r="B82" s="29"/>
      <c r="C82" s="30"/>
      <c r="BT82"/>
    </row>
    <row r="83" spans="2:72" x14ac:dyDescent="0.25">
      <c r="B83" s="29"/>
      <c r="C83" s="30"/>
      <c r="BT83"/>
    </row>
    <row r="84" spans="2:72" x14ac:dyDescent="0.25">
      <c r="B84" s="29"/>
      <c r="C84" s="30"/>
      <c r="BT84"/>
    </row>
    <row r="85" spans="2:72" x14ac:dyDescent="0.25">
      <c r="B85" s="29"/>
      <c r="C85" s="30"/>
      <c r="BT85"/>
    </row>
    <row r="86" spans="2:72" x14ac:dyDescent="0.25">
      <c r="B86" s="29"/>
      <c r="C86" s="30"/>
      <c r="BT86"/>
    </row>
    <row r="87" spans="2:72" x14ac:dyDescent="0.25">
      <c r="B87" s="29"/>
      <c r="C87" s="30"/>
      <c r="BT87"/>
    </row>
    <row r="88" spans="2:72" x14ac:dyDescent="0.25">
      <c r="B88" s="29"/>
      <c r="C88" s="30"/>
      <c r="BT88"/>
    </row>
    <row r="89" spans="2:72" x14ac:dyDescent="0.25">
      <c r="B89" s="29"/>
      <c r="C89" s="30"/>
    </row>
  </sheetData>
  <sortState ref="CJ10:CJ41">
    <sortCondition ref="CJ9"/>
  </sortState>
  <mergeCells count="31">
    <mergeCell ref="BY8:BZ8"/>
    <mergeCell ref="BY9:BZ9"/>
    <mergeCell ref="AQ3:BM3"/>
    <mergeCell ref="AQ4:BF4"/>
    <mergeCell ref="BK4:BM4"/>
    <mergeCell ref="BG4:BJ4"/>
    <mergeCell ref="BN4:BT4"/>
    <mergeCell ref="BN3:BT3"/>
    <mergeCell ref="BV4:CE4"/>
    <mergeCell ref="BV6:BV7"/>
    <mergeCell ref="BW6:BW7"/>
    <mergeCell ref="BX6:BX7"/>
    <mergeCell ref="BY6:BY7"/>
    <mergeCell ref="BZ6:BZ7"/>
    <mergeCell ref="CA6:CA7"/>
    <mergeCell ref="CB6:CB7"/>
    <mergeCell ref="B1:B9"/>
    <mergeCell ref="C1:C9"/>
    <mergeCell ref="E3:J3"/>
    <mergeCell ref="K3:AP3"/>
    <mergeCell ref="Y4:AJ4"/>
    <mergeCell ref="AK4:AN4"/>
    <mergeCell ref="AO4:AP4"/>
    <mergeCell ref="P4:S4"/>
    <mergeCell ref="T4:X4"/>
    <mergeCell ref="CC6:CC7"/>
    <mergeCell ref="CD6:CD7"/>
    <mergeCell ref="CE6:CE7"/>
    <mergeCell ref="E4:J4"/>
    <mergeCell ref="K4:O4"/>
    <mergeCell ref="BY5:BZ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0"/>
  <sheetViews>
    <sheetView topLeftCell="B1" zoomScale="78" zoomScaleNormal="78" zoomScalePageLayoutView="78" workbookViewId="0">
      <pane xSplit="3" ySplit="9" topLeftCell="BT10" activePane="bottomRight" state="frozen"/>
      <selection activeCell="B1" sqref="B1"/>
      <selection pane="topRight" activeCell="E1" sqref="E1"/>
      <selection pane="bottomLeft" activeCell="B10" sqref="B10"/>
      <selection pane="bottomRight" activeCell="BY10" sqref="BY10"/>
    </sheetView>
  </sheetViews>
  <sheetFormatPr baseColWidth="10" defaultRowHeight="15.75" x14ac:dyDescent="0.25"/>
  <cols>
    <col min="1" max="1" width="0" hidden="1" customWidth="1"/>
    <col min="2" max="2" width="10.875" style="22"/>
    <col min="3" max="3" width="15.125" style="22" customWidth="1"/>
    <col min="4" max="4" width="13.375" style="22" customWidth="1"/>
    <col min="5" max="40" width="24.375" style="22" customWidth="1"/>
    <col min="41" max="58" width="24.375" customWidth="1"/>
    <col min="59" max="59" width="24.375" style="95" customWidth="1"/>
    <col min="60" max="62" width="24.375" customWidth="1"/>
    <col min="63" max="72" width="23.5" style="11" customWidth="1"/>
    <col min="73" max="73" width="23.5" style="96" customWidth="1"/>
  </cols>
  <sheetData>
    <row r="1" spans="2:81" x14ac:dyDescent="0.25">
      <c r="B1" s="210" t="s">
        <v>19</v>
      </c>
      <c r="C1" s="210" t="s">
        <v>20</v>
      </c>
      <c r="D1" s="2" t="s">
        <v>2</v>
      </c>
      <c r="E1" s="3" t="str">
        <f>IND!E1</f>
        <v>No</v>
      </c>
      <c r="F1" s="3" t="str">
        <f>IND!F1</f>
        <v>No</v>
      </c>
      <c r="G1" s="3" t="str">
        <f>IND!G1</f>
        <v>No</v>
      </c>
      <c r="H1" s="3" t="str">
        <f>IND!H1</f>
        <v>No</v>
      </c>
      <c r="I1" s="3" t="str">
        <f>IND!I1</f>
        <v>No</v>
      </c>
      <c r="J1" s="3" t="str">
        <f>IND!J1</f>
        <v>No</v>
      </c>
      <c r="K1" s="3" t="str">
        <f>IND!K1</f>
        <v>No</v>
      </c>
      <c r="L1" s="3" t="str">
        <f>IND!L1</f>
        <v>Sí</v>
      </c>
      <c r="M1" s="3" t="str">
        <f>IND!M1</f>
        <v>No</v>
      </c>
      <c r="N1" s="3" t="str">
        <f>IND!N1</f>
        <v>Sí</v>
      </c>
      <c r="O1" s="3" t="str">
        <f>IND!O1</f>
        <v>Sí</v>
      </c>
      <c r="P1" s="3" t="str">
        <f>IND!P1</f>
        <v>Sí</v>
      </c>
      <c r="Q1" s="3" t="str">
        <f>IND!Q1</f>
        <v>Sí</v>
      </c>
      <c r="R1" s="3" t="str">
        <f>IND!R1</f>
        <v>No</v>
      </c>
      <c r="S1" s="3" t="str">
        <f>IND!S1</f>
        <v>No</v>
      </c>
      <c r="T1" s="3" t="str">
        <f>IND!T1</f>
        <v>Sí</v>
      </c>
      <c r="U1" s="3" t="str">
        <f>IND!U1</f>
        <v>No</v>
      </c>
      <c r="V1" s="3" t="str">
        <f>IND!V1</f>
        <v>No</v>
      </c>
      <c r="W1" s="3" t="str">
        <f>IND!W1</f>
        <v>No</v>
      </c>
      <c r="X1" s="3" t="str">
        <f>IND!X1</f>
        <v>Sí</v>
      </c>
      <c r="Y1" s="3" t="str">
        <f>IND!Y1</f>
        <v>Sí</v>
      </c>
      <c r="Z1" s="3" t="str">
        <f>IND!Z1</f>
        <v>Sí</v>
      </c>
      <c r="AA1" s="3" t="str">
        <f>IND!AA1</f>
        <v>Sí</v>
      </c>
      <c r="AB1" s="3" t="str">
        <f>IND!AB1</f>
        <v>Sí</v>
      </c>
      <c r="AC1" s="3" t="str">
        <f>IND!AC1</f>
        <v>Sí</v>
      </c>
      <c r="AD1" s="3" t="str">
        <f>IND!AD1</f>
        <v>No</v>
      </c>
      <c r="AE1" s="3" t="str">
        <f>IND!AE1</f>
        <v>No</v>
      </c>
      <c r="AF1" s="3" t="str">
        <f>IND!AF1</f>
        <v>No</v>
      </c>
      <c r="AG1" s="3" t="str">
        <f>IND!AG1</f>
        <v>No</v>
      </c>
      <c r="AH1" s="3" t="str">
        <f>IND!AH1</f>
        <v>Sí</v>
      </c>
      <c r="AI1" s="3" t="str">
        <f>IND!AI1</f>
        <v>Sí</v>
      </c>
      <c r="AJ1" s="3" t="str">
        <f>IND!AJ1</f>
        <v>Sí</v>
      </c>
      <c r="AK1" s="3" t="str">
        <f>IND!AK1</f>
        <v>Sí</v>
      </c>
      <c r="AL1" s="3" t="str">
        <f>IND!AL1</f>
        <v>Sí</v>
      </c>
      <c r="AM1" s="3" t="str">
        <f>IND!AM1</f>
        <v>Sí</v>
      </c>
      <c r="AN1" s="3" t="str">
        <f>IND!AN1</f>
        <v>Sí</v>
      </c>
      <c r="AO1" s="3" t="str">
        <f>IND!AO1</f>
        <v>Pendiente</v>
      </c>
      <c r="AP1" s="3" t="str">
        <f>IND!AP1</f>
        <v>Pendiente</v>
      </c>
      <c r="AQ1" s="3" t="str">
        <f>IND!AQ1</f>
        <v>Sí</v>
      </c>
      <c r="AR1" s="3" t="str">
        <f>IND!AR1</f>
        <v>Sí</v>
      </c>
      <c r="AS1" s="3" t="str">
        <f>IND!AS1</f>
        <v>Sí</v>
      </c>
      <c r="AT1" s="3" t="str">
        <f>IND!AT1</f>
        <v>Sí</v>
      </c>
      <c r="AU1" s="3" t="str">
        <f>IND!AU1</f>
        <v>Sí</v>
      </c>
      <c r="AV1" s="3" t="str">
        <f>IND!AV1</f>
        <v>Sí</v>
      </c>
      <c r="AW1" s="3" t="str">
        <f>IND!AW1</f>
        <v>Sí</v>
      </c>
      <c r="AX1" s="3" t="str">
        <f>IND!AX1</f>
        <v>Sí</v>
      </c>
      <c r="AY1" s="3" t="str">
        <f>IND!AY1</f>
        <v>Sí</v>
      </c>
      <c r="AZ1" s="3" t="str">
        <f>IND!AZ1</f>
        <v>Sí</v>
      </c>
      <c r="BA1" s="3" t="str">
        <f>IND!BA1</f>
        <v>Sí</v>
      </c>
      <c r="BB1" s="3" t="str">
        <f>IND!BB1</f>
        <v>Sí</v>
      </c>
      <c r="BC1" s="3" t="str">
        <f>IND!BC1</f>
        <v>Sí</v>
      </c>
      <c r="BD1" s="3" t="str">
        <f>IND!BD1</f>
        <v>Sí</v>
      </c>
      <c r="BE1" s="3" t="str">
        <f>IND!BE1</f>
        <v>Sí</v>
      </c>
      <c r="BF1" s="3" t="str">
        <f>IND!BF1</f>
        <v>Sí</v>
      </c>
      <c r="BG1" s="3" t="str">
        <f>IND!BG1</f>
        <v>Sí</v>
      </c>
      <c r="BH1" s="3" t="str">
        <f>IND!BH1</f>
        <v>Sí</v>
      </c>
      <c r="BI1" s="3" t="str">
        <f>IND!BI1</f>
        <v>Sí</v>
      </c>
      <c r="BJ1" s="3" t="str">
        <f>IND!BJ1</f>
        <v>Sí</v>
      </c>
      <c r="BK1" s="3" t="str">
        <f>IND!BK1</f>
        <v>No</v>
      </c>
      <c r="BL1" s="3" t="str">
        <f>IND!BL1</f>
        <v>No</v>
      </c>
      <c r="BM1" s="3" t="str">
        <f>IND!BM1</f>
        <v>No</v>
      </c>
      <c r="BN1" s="3" t="str">
        <f>IND!BN1</f>
        <v>Sí</v>
      </c>
      <c r="BO1" s="3" t="str">
        <f>IND!BO1</f>
        <v>Sí</v>
      </c>
      <c r="BP1" s="3" t="str">
        <f>IND!BP1</f>
        <v>Pendiente</v>
      </c>
      <c r="BQ1" s="3" t="str">
        <f>IND!BQ1</f>
        <v>Sí</v>
      </c>
      <c r="BR1" s="3" t="str">
        <f>IND!BR1</f>
        <v>Pendiente</v>
      </c>
      <c r="BS1" s="3" t="str">
        <f>IND!BS1</f>
        <v>Pendiente</v>
      </c>
      <c r="BT1" s="3" t="str">
        <f>IND!BT1</f>
        <v>Pendiente</v>
      </c>
      <c r="BU1" s="101"/>
      <c r="BV1" s="13"/>
    </row>
    <row r="2" spans="2:81" x14ac:dyDescent="0.25">
      <c r="B2" s="211"/>
      <c r="C2" s="211"/>
      <c r="D2" s="2" t="s">
        <v>21</v>
      </c>
      <c r="E2" s="3">
        <f>IND!E2</f>
        <v>1</v>
      </c>
      <c r="F2" s="3">
        <f>IND!F2</f>
        <v>1</v>
      </c>
      <c r="G2" s="3">
        <f>IND!G2</f>
        <v>1</v>
      </c>
      <c r="H2" s="3">
        <f>IND!H2</f>
        <v>1</v>
      </c>
      <c r="I2" s="3">
        <f>IND!I2</f>
        <v>1</v>
      </c>
      <c r="J2" s="3">
        <f>IND!J2</f>
        <v>1</v>
      </c>
      <c r="K2" s="3">
        <f>IND!K2</f>
        <v>0.1</v>
      </c>
      <c r="L2" s="3">
        <f>IND!L2</f>
        <v>0.5</v>
      </c>
      <c r="M2" s="3">
        <f>IND!M2</f>
        <v>0.5</v>
      </c>
      <c r="N2" s="3">
        <f>IND!N2</f>
        <v>0.5</v>
      </c>
      <c r="O2" s="3">
        <f>IND!O2</f>
        <v>1</v>
      </c>
      <c r="P2" s="3">
        <f>IND!P2</f>
        <v>1</v>
      </c>
      <c r="Q2" s="3">
        <f>IND!Q2</f>
        <v>1</v>
      </c>
      <c r="R2" s="3">
        <f>IND!R2</f>
        <v>0.5</v>
      </c>
      <c r="S2" s="3">
        <f>IND!S2</f>
        <v>1</v>
      </c>
      <c r="T2" s="3">
        <f>IND!T2</f>
        <v>0.5</v>
      </c>
      <c r="U2" s="3">
        <f>IND!U2</f>
        <v>1</v>
      </c>
      <c r="V2" s="3">
        <f>IND!V2</f>
        <v>0.5</v>
      </c>
      <c r="W2" s="3">
        <f>IND!W2</f>
        <v>0.5</v>
      </c>
      <c r="X2" s="3">
        <f>IND!X2</f>
        <v>0.5</v>
      </c>
      <c r="Y2" s="3">
        <f>IND!Y2</f>
        <v>0.1</v>
      </c>
      <c r="Z2" s="3">
        <f>IND!Z2</f>
        <v>0.1</v>
      </c>
      <c r="AA2" s="3">
        <f>IND!AA2</f>
        <v>1</v>
      </c>
      <c r="AB2" s="3">
        <f>IND!AB2</f>
        <v>0.5</v>
      </c>
      <c r="AC2" s="3">
        <f>IND!AC2</f>
        <v>0.5</v>
      </c>
      <c r="AD2" s="3">
        <f>IND!AD2</f>
        <v>0.5</v>
      </c>
      <c r="AE2" s="3">
        <f>IND!AE2</f>
        <v>0.5</v>
      </c>
      <c r="AF2" s="3">
        <f>IND!AF2</f>
        <v>0.5</v>
      </c>
      <c r="AG2" s="3">
        <f>IND!AG2</f>
        <v>0.5</v>
      </c>
      <c r="AH2" s="3">
        <f>IND!AH2</f>
        <v>0.1</v>
      </c>
      <c r="AI2" s="3">
        <f>IND!AI2</f>
        <v>0.5</v>
      </c>
      <c r="AJ2" s="3">
        <f>IND!AJ2</f>
        <v>0.5</v>
      </c>
      <c r="AK2" s="3">
        <f>IND!AK2</f>
        <v>1</v>
      </c>
      <c r="AL2" s="3">
        <f>IND!AL2</f>
        <v>1</v>
      </c>
      <c r="AM2" s="3">
        <f>IND!AM2</f>
        <v>0.5</v>
      </c>
      <c r="AN2" s="3">
        <f>IND!AN2</f>
        <v>0.5</v>
      </c>
      <c r="AO2" s="3">
        <f>IND!AO2</f>
        <v>0</v>
      </c>
      <c r="AP2" s="3">
        <f>IND!AP2</f>
        <v>0</v>
      </c>
      <c r="AQ2" s="3">
        <f>IND!AQ2</f>
        <v>1</v>
      </c>
      <c r="AR2" s="3">
        <f>IND!AR2</f>
        <v>1</v>
      </c>
      <c r="AS2" s="3">
        <f>IND!AS2</f>
        <v>0.25</v>
      </c>
      <c r="AT2" s="3">
        <f>IND!AT2</f>
        <v>0.25</v>
      </c>
      <c r="AU2" s="3">
        <f>IND!AU2</f>
        <v>0.25</v>
      </c>
      <c r="AV2" s="3">
        <f>IND!AV2</f>
        <v>0.25</v>
      </c>
      <c r="AW2" s="3">
        <f>IND!AW2</f>
        <v>0.33333333333333331</v>
      </c>
      <c r="AX2" s="3">
        <f>IND!AX2</f>
        <v>0.33333333333333331</v>
      </c>
      <c r="AY2" s="3">
        <f>IND!AY2</f>
        <v>0.33333333333333331</v>
      </c>
      <c r="AZ2" s="3">
        <f>IND!AZ2</f>
        <v>0.25</v>
      </c>
      <c r="BA2" s="3">
        <f>IND!BA2</f>
        <v>0.25</v>
      </c>
      <c r="BB2" s="3">
        <f>IND!BB2</f>
        <v>0.25</v>
      </c>
      <c r="BC2" s="3">
        <f>IND!BC2</f>
        <v>0.25</v>
      </c>
      <c r="BD2" s="3">
        <f>IND!BD2</f>
        <v>1</v>
      </c>
      <c r="BE2" s="3">
        <f>IND!BE2</f>
        <v>1</v>
      </c>
      <c r="BF2" s="3">
        <f>IND!BF2</f>
        <v>1</v>
      </c>
      <c r="BG2" s="3">
        <f>IND!BG2</f>
        <v>1</v>
      </c>
      <c r="BH2" s="3">
        <f>IND!BH2</f>
        <v>0</v>
      </c>
      <c r="BI2" s="3">
        <f>IND!BI2</f>
        <v>1</v>
      </c>
      <c r="BJ2" s="3">
        <f>IND!BJ2</f>
        <v>0</v>
      </c>
      <c r="BK2" s="3">
        <f>IND!BK2</f>
        <v>1</v>
      </c>
      <c r="BL2" s="3">
        <f>IND!BL2</f>
        <v>0.5</v>
      </c>
      <c r="BM2" s="3">
        <f>IND!BM2</f>
        <v>0.5</v>
      </c>
      <c r="BN2" s="3">
        <f>IND!BN2</f>
        <v>0.5</v>
      </c>
      <c r="BO2" s="3">
        <f>IND!BO2</f>
        <v>0.5</v>
      </c>
      <c r="BP2" s="3">
        <f>IND!BP2</f>
        <v>0</v>
      </c>
      <c r="BQ2" s="3">
        <f>IND!BQ2</f>
        <v>0</v>
      </c>
      <c r="BR2" s="3">
        <f>IND!BR2</f>
        <v>0</v>
      </c>
      <c r="BS2" s="3">
        <f>IND!BS2</f>
        <v>0</v>
      </c>
      <c r="BT2" s="3">
        <f>IND!BT2</f>
        <v>0</v>
      </c>
      <c r="BU2" s="101"/>
      <c r="BV2" s="13"/>
    </row>
    <row r="3" spans="2:81" s="25" customFormat="1" x14ac:dyDescent="0.25">
      <c r="B3" s="211"/>
      <c r="C3" s="211"/>
      <c r="D3" s="134" t="s">
        <v>85</v>
      </c>
      <c r="E3" s="213" t="s">
        <v>87</v>
      </c>
      <c r="F3" s="213"/>
      <c r="G3" s="213"/>
      <c r="H3" s="213"/>
      <c r="I3" s="213"/>
      <c r="J3" s="213"/>
      <c r="K3" s="214" t="s">
        <v>89</v>
      </c>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37" t="s">
        <v>88</v>
      </c>
      <c r="AR3" s="237"/>
      <c r="AS3" s="237"/>
      <c r="AT3" s="237"/>
      <c r="AU3" s="237"/>
      <c r="AV3" s="237"/>
      <c r="AW3" s="237"/>
      <c r="AX3" s="237"/>
      <c r="AY3" s="237"/>
      <c r="AZ3" s="237"/>
      <c r="BA3" s="237"/>
      <c r="BB3" s="237"/>
      <c r="BC3" s="237"/>
      <c r="BD3" s="237"/>
      <c r="BE3" s="237"/>
      <c r="BF3" s="237"/>
      <c r="BG3" s="237"/>
      <c r="BH3" s="237"/>
      <c r="BI3" s="237"/>
      <c r="BJ3" s="237"/>
      <c r="BK3" s="237"/>
      <c r="BL3" s="237"/>
      <c r="BM3" s="237"/>
      <c r="BN3" s="205" t="s">
        <v>90</v>
      </c>
      <c r="BO3" s="206"/>
      <c r="BP3" s="206"/>
      <c r="BQ3" s="206"/>
      <c r="BR3" s="206"/>
      <c r="BS3" s="206"/>
      <c r="BT3" s="206"/>
      <c r="BU3" s="100"/>
      <c r="BV3" s="24"/>
    </row>
    <row r="4" spans="2:81" s="25" customFormat="1" ht="15.75" customHeight="1" x14ac:dyDescent="0.25">
      <c r="B4" s="211"/>
      <c r="C4" s="211"/>
      <c r="D4" s="134" t="s">
        <v>84</v>
      </c>
      <c r="E4" s="215" t="s">
        <v>86</v>
      </c>
      <c r="F4" s="215"/>
      <c r="G4" s="215"/>
      <c r="H4" s="215"/>
      <c r="I4" s="215"/>
      <c r="J4" s="215"/>
      <c r="K4" s="219" t="s">
        <v>238</v>
      </c>
      <c r="L4" s="219"/>
      <c r="M4" s="219"/>
      <c r="N4" s="219"/>
      <c r="O4" s="219"/>
      <c r="P4" s="221" t="s">
        <v>91</v>
      </c>
      <c r="Q4" s="222"/>
      <c r="R4" s="222"/>
      <c r="S4" s="222"/>
      <c r="T4" s="224" t="s">
        <v>92</v>
      </c>
      <c r="U4" s="225"/>
      <c r="V4" s="225"/>
      <c r="W4" s="225"/>
      <c r="X4" s="225"/>
      <c r="Y4" s="227" t="s">
        <v>225</v>
      </c>
      <c r="Z4" s="227"/>
      <c r="AA4" s="227"/>
      <c r="AB4" s="227"/>
      <c r="AC4" s="227"/>
      <c r="AD4" s="227"/>
      <c r="AE4" s="227"/>
      <c r="AF4" s="227"/>
      <c r="AG4" s="227"/>
      <c r="AH4" s="227"/>
      <c r="AI4" s="227"/>
      <c r="AJ4" s="227"/>
      <c r="AK4" s="198" t="s">
        <v>94</v>
      </c>
      <c r="AL4" s="198"/>
      <c r="AM4" s="198"/>
      <c r="AN4" s="198"/>
      <c r="AO4" s="216" t="s">
        <v>95</v>
      </c>
      <c r="AP4" s="217"/>
      <c r="AQ4" s="189" t="s">
        <v>96</v>
      </c>
      <c r="AR4" s="190"/>
      <c r="AS4" s="190"/>
      <c r="AT4" s="190"/>
      <c r="AU4" s="190"/>
      <c r="AV4" s="190"/>
      <c r="AW4" s="190"/>
      <c r="AX4" s="190"/>
      <c r="AY4" s="190"/>
      <c r="AZ4" s="190"/>
      <c r="BA4" s="190"/>
      <c r="BB4" s="190"/>
      <c r="BC4" s="190"/>
      <c r="BD4" s="190"/>
      <c r="BE4" s="190"/>
      <c r="BF4" s="191"/>
      <c r="BG4" s="238" t="s">
        <v>97</v>
      </c>
      <c r="BH4" s="239"/>
      <c r="BI4" s="239"/>
      <c r="BJ4" s="239"/>
      <c r="BK4" s="190" t="s">
        <v>262</v>
      </c>
      <c r="BL4" s="190"/>
      <c r="BM4" s="191"/>
      <c r="BN4" s="240" t="s">
        <v>98</v>
      </c>
      <c r="BO4" s="241"/>
      <c r="BP4" s="241"/>
      <c r="BQ4" s="241"/>
      <c r="BR4" s="241"/>
      <c r="BS4" s="241"/>
      <c r="BT4" s="241"/>
      <c r="BU4" s="99"/>
      <c r="BV4" s="246" t="s">
        <v>130</v>
      </c>
      <c r="BW4" s="247"/>
      <c r="BX4" s="247"/>
      <c r="BY4" s="247"/>
      <c r="BZ4" s="247"/>
      <c r="CA4" s="247"/>
      <c r="CB4" s="247"/>
      <c r="CC4" s="247"/>
    </row>
    <row r="5" spans="2:81" s="11" customFormat="1" ht="33.75" x14ac:dyDescent="0.25">
      <c r="B5" s="211"/>
      <c r="C5" s="211"/>
      <c r="D5" s="167" t="s">
        <v>25</v>
      </c>
      <c r="E5" s="26" t="str">
        <f>IND!E5</f>
        <v>Prevalencia de sobrepeso</v>
      </c>
      <c r="F5" s="26" t="str">
        <f>IND!F5</f>
        <v>Prevalencia de obesidad</v>
      </c>
      <c r="G5" s="26" t="str">
        <f>IND!G5</f>
        <v>Prevalencia de diabetes mellitus tipo 2</v>
      </c>
      <c r="H5" s="26" t="str">
        <f>IND!H5</f>
        <v>Prevalencia de hipertensión arterial</v>
      </c>
      <c r="I5" s="26" t="str">
        <f>IND!I5</f>
        <v>Mortalidad por diabetes mellitus tipo 2</v>
      </c>
      <c r="J5" s="26" t="str">
        <f>IND!J5</f>
        <v>Mortalidad por enfermedades hipertensivas</v>
      </c>
      <c r="K5" s="26" t="str">
        <f>IND!K5</f>
        <v>Compra de sazonadores y condimentos como proxy de sodio</v>
      </c>
      <c r="L5" s="26" t="str">
        <f>IND!L5</f>
        <v xml:space="preserve">Compra de agua </v>
      </c>
      <c r="M5" s="26" t="str">
        <f>IND!M5</f>
        <v>Compra de alimentos y bebidas regulados por la Estrategia Nacional</v>
      </c>
      <c r="N5" s="26" t="str">
        <f>IND!N5</f>
        <v>Compra de alimentos no regulados por la Estrategia Nacional</v>
      </c>
      <c r="O5" s="26" t="str">
        <f>IND!O5</f>
        <v>Lactancia materna</v>
      </c>
      <c r="P5" s="26" t="str">
        <f>IND!P5</f>
        <v>Población adulta activa</v>
      </c>
      <c r="Q5" s="26" t="str">
        <f>IND!Q5</f>
        <v>Niños que hacen deporte</v>
      </c>
      <c r="R5" s="26" t="str">
        <f>IND!R5</f>
        <v>Ocupaciones sedentarias</v>
      </c>
      <c r="S5" s="26" t="str">
        <f>IND!S5</f>
        <v>Sedentarismo en niños</v>
      </c>
      <c r="T5" s="26" t="str">
        <f>IND!T5</f>
        <v>Grado promedio de escolaridad</v>
      </c>
      <c r="U5" s="26" t="str">
        <f>IND!U5</f>
        <v>Índice de rezago social</v>
      </c>
      <c r="V5" s="26" t="str">
        <f>IND!V5</f>
        <v>Hogares monoparentales</v>
      </c>
      <c r="W5" s="26" t="str">
        <f>IND!W5</f>
        <v>Horas trabajadas</v>
      </c>
      <c r="X5" s="26" t="str">
        <f>IND!X5</f>
        <v>Horas de sueño</v>
      </c>
      <c r="Y5" s="26" t="str">
        <f>IND!Y5</f>
        <v>Velocidad promedio de vehículos en la capital del estado</v>
      </c>
      <c r="Z5" s="26" t="str">
        <f>IND!Z5</f>
        <v>Superficie de alcance en 15 minutos en la capital del estado</v>
      </c>
      <c r="AA5" s="26" t="str">
        <f>IND!AA5</f>
        <v>Cobertura de instalaciones deportivas</v>
      </c>
      <c r="AB5" s="26" t="str">
        <f>IND!AB5</f>
        <v>Infraestructura ciclista</v>
      </c>
      <c r="AC5" s="26" t="str">
        <f>IND!AC5</f>
        <v>Calidad del agua potable</v>
      </c>
      <c r="AD5" s="26" t="str">
        <f>IND!AD5</f>
        <v>Presencia de comercio ambulante</v>
      </c>
      <c r="AE5" s="26" t="str">
        <f>IND!AE5</f>
        <v>Índice de locales de venta de alimentos de alta densidad calórica</v>
      </c>
      <c r="AF5" s="26" t="str">
        <f>IND!AF5</f>
        <v>Percepción de inseguridad</v>
      </c>
      <c r="AG5" s="26" t="str">
        <f>IND!AG5</f>
        <v>Seguridad peatonal y no motorizada</v>
      </c>
      <c r="AH5" s="26" t="str">
        <f>IND!AH5</f>
        <v>Presupuesto para movilidad no motorizada en zonas metropolitanas</v>
      </c>
      <c r="AI5" s="26" t="str">
        <f>IND!AI5</f>
        <v>Clínicas públicas</v>
      </c>
      <c r="AJ5" s="26" t="str">
        <f>IND!AJ5</f>
        <v>Clínicas privadas</v>
      </c>
      <c r="AK5" s="26" t="str">
        <f>IND!AK5</f>
        <v>Escuelas con instalaciones deportivas en uso</v>
      </c>
      <c r="AL5" s="26" t="str">
        <f>IND!AL5</f>
        <v>Escuelas con bebederos funcionales</v>
      </c>
      <c r="AM5" s="26" t="str">
        <f>IND!AM5</f>
        <v>Escuelas con Comité de Establecimientos de Consumo Escolar (CECE)</v>
      </c>
      <c r="AN5" s="26" t="str">
        <f>IND!AN5</f>
        <v>Profesores de educación física</v>
      </c>
      <c r="AO5" s="26" t="str">
        <f>IND!AO5</f>
        <v>Índice de gestión de las estrategias estatales*</v>
      </c>
      <c r="AP5" s="26" t="str">
        <f>IND!AP5</f>
        <v>Incentivos para detonar acciones voluntarias que mejoren los estilos de vida*</v>
      </c>
      <c r="AQ5" s="26" t="str">
        <f>IND!AQ5</f>
        <v>Diabéticos e hipertensos con acceso a sistemas públicos de salud</v>
      </c>
      <c r="AR5" s="26" t="str">
        <f>IND!AR5</f>
        <v>Diabéticos e hipertensos con cobertura privada</v>
      </c>
      <c r="AS5" s="26" t="str">
        <f>IND!AS5</f>
        <v>Pacientes detectados con diabetes que iniciaron tratamiento</v>
      </c>
      <c r="AT5" s="26" t="str">
        <f>IND!AT5</f>
        <v>Pacientes detectados hipertensión que iniciaron tratamiento</v>
      </c>
      <c r="AU5" s="26" t="str">
        <f>IND!AU5</f>
        <v>Pacientes detectados con obesidad que iniciaron tratamiento</v>
      </c>
      <c r="AV5" s="26" t="str">
        <f>IND!AV5</f>
        <v>Pacientes detectados con dislipidemia que iniciaron tratamiento</v>
      </c>
      <c r="AW5" s="26" t="str">
        <f>IND!AW5</f>
        <v>Diabéticos en unidades de especialidades en atención de enfermedades crónicas</v>
      </c>
      <c r="AX5" s="26" t="str">
        <f>IND!AX5</f>
        <v>Hipertensos bajo tratamiento en unidades de especialidades en atención de enfermedades crónicas</v>
      </c>
      <c r="AY5" s="26" t="str">
        <f>IND!AY5</f>
        <v>Dislipidémicos bajo tratamiento en unidades de especialidades en atención de enfermedades crónicas</v>
      </c>
      <c r="AZ5" s="26" t="str">
        <f>IND!AZ5</f>
        <v>Detección oportuna de diabetes</v>
      </c>
      <c r="BA5" s="26" t="str">
        <f>IND!BA5</f>
        <v>Detección oportuna hipertensión</v>
      </c>
      <c r="BB5" s="26" t="str">
        <f>IND!BB5</f>
        <v>Detección oportuna de obesidad</v>
      </c>
      <c r="BC5" s="26" t="str">
        <f>IND!BC5</f>
        <v>Detección oportuna de dislipidemia</v>
      </c>
      <c r="BD5" s="26" t="str">
        <f>IND!BD5</f>
        <v>Diabéticos con cobertura mínima de estudios de laboratorio en unidades de primer nivel de atención</v>
      </c>
      <c r="BE5" s="26" t="str">
        <f>IND!BE5</f>
        <v xml:space="preserve">Diabéticos controlados en las unidades de primer nivel de atención   </v>
      </c>
      <c r="BF5" s="26" t="str">
        <f>IND!BF5</f>
        <v>Hipertensos controlados en el primer nivel</v>
      </c>
      <c r="BG5" s="26" t="str">
        <f>IND!BG5</f>
        <v>Nutriólogos y promotores de la salud</v>
      </c>
      <c r="BH5" s="26" t="str">
        <f>IND!BH5</f>
        <v>Personal de salud capacitado en diabetes e hipertensión en el primer nivel de atención</v>
      </c>
      <c r="BI5" s="26" t="str">
        <f>IND!BI5</f>
        <v>Eficiencia terminal de la capacitación del personal de salud de primer nivel</v>
      </c>
      <c r="BJ5" s="26" t="str">
        <f>IND!BJ5</f>
        <v>Existencia de medicamentos para el tratamiento de diabetes, hipertensión y dislipidemia</v>
      </c>
      <c r="BK5" s="26" t="str">
        <f>IND!BK5</f>
        <v>Gastos de bolsillo para control de peso, hipertensión y diabetes</v>
      </c>
      <c r="BL5" s="26" t="str">
        <f>IND!BL5</f>
        <v>Pérdidas de productividad por mortalidad prematura</v>
      </c>
      <c r="BM5" s="26" t="str">
        <f>IND!BM5</f>
        <v>Pérdidas de productividad por ausentismo laboral</v>
      </c>
      <c r="BN5" s="26" t="str">
        <f>IND!BN5</f>
        <v>Escuelas de tiempo completo</v>
      </c>
      <c r="BO5" s="26" t="str">
        <f>IND!BO5</f>
        <v>Desayunos escolares con presupuesto federal</v>
      </c>
      <c r="BP5" s="26" t="str">
        <f>IND!BP5</f>
        <v>Entendimiento del etiquetado frontal</v>
      </c>
      <c r="BQ5" s="26" t="str">
        <f>IND!BQ5</f>
        <v>Uso del etiquetado frontal</v>
      </c>
      <c r="BR5" s="26" t="str">
        <f>IND!BR5</f>
        <v>Exposición infantil a publicidad de alimentos de alto contenido calórico</v>
      </c>
      <c r="BS5" s="26" t="str">
        <f>IND!BS5</f>
        <v>Impacto del impuesto sobre bebidas saborizadas</v>
      </c>
      <c r="BT5" s="26" t="str">
        <f>IND!BT5</f>
        <v>Impacto del impuesto alimentos no básicos de alta densidad calórica</v>
      </c>
      <c r="BU5" s="97"/>
      <c r="BV5" s="86" t="s">
        <v>131</v>
      </c>
      <c r="BW5" s="26" t="s">
        <v>132</v>
      </c>
      <c r="BX5" s="26" t="s">
        <v>133</v>
      </c>
      <c r="BY5" s="185" t="s">
        <v>134</v>
      </c>
      <c r="BZ5" s="186"/>
      <c r="CA5" s="26" t="s">
        <v>194</v>
      </c>
      <c r="CB5" s="26" t="s">
        <v>135</v>
      </c>
      <c r="CC5" s="26" t="s">
        <v>174</v>
      </c>
    </row>
    <row r="6" spans="2:81" s="11" customFormat="1" ht="78.75" x14ac:dyDescent="0.25">
      <c r="B6" s="211"/>
      <c r="C6" s="211"/>
      <c r="D6" s="168" t="s">
        <v>1</v>
      </c>
      <c r="E6" s="26" t="str">
        <f>IND!E6</f>
        <v>Porcentaje de la población total con sobrepeso</v>
      </c>
      <c r="F6" s="26" t="str">
        <f>IND!F6</f>
        <v>Porcentaje de la población total con obesidad</v>
      </c>
      <c r="G6" s="26" t="str">
        <f>IND!G6</f>
        <v xml:space="preserve">Porcentaje de población de 10 años o más con diabetes mellitus tipo 2 </v>
      </c>
      <c r="H6" s="26" t="str">
        <f>IND!H6</f>
        <v>Porcentaje de la población de 20 años o más con hipertensión arterial</v>
      </c>
      <c r="I6" s="26" t="str">
        <f>IND!I6</f>
        <v>Número de muertes por diabetes mellitus tipo 2 (Claves CIE E11-E14) por cada 100 mil hab</v>
      </c>
      <c r="J6" s="26" t="str">
        <f>IND!J6</f>
        <v>Número de muertes por enfermedades hipertensivas (Claves CIE I10-I15) por cada 100 mil hab</v>
      </c>
      <c r="K6" s="26" t="str">
        <f>IND!K6</f>
        <v>Kilogramos de sazonadores y condimentos por hogar (como proxy de sodio)</v>
      </c>
      <c r="L6" s="26" t="str">
        <f>IND!L6</f>
        <v>Litros de agua por hogar</v>
      </c>
      <c r="M6" s="26" t="str">
        <f>IND!M6</f>
        <v>Unidad estandarizada (kilogramos o litros) de alimentos con alto contenido en azúcar, bebidas azucaradas y botanas saladas por hogar</v>
      </c>
      <c r="N6" s="26" t="str">
        <f>IND!N6</f>
        <v>Unidad estandarizada (kilogramos o litros) de frutas, verduras, cereales, leguminosas, aceites, grasas, lácteos, huevo y productos de origen animal por hogar</v>
      </c>
      <c r="O6" s="26" t="str">
        <f>IND!O6</f>
        <v>Porcentaje de los niños de cero a seis meses que tuvieron lactancia materna exclusiva el día anterior</v>
      </c>
      <c r="P6" s="26" t="str">
        <f>IND!P6</f>
        <v>Porcentaje de la población de 15 a 69 años considerada activa con respecto a la recomendación de la OMS</v>
      </c>
      <c r="Q6" s="26" t="str">
        <f>IND!Q6</f>
        <v xml:space="preserve">Porcentaje de los niños entre 10 y 14 años que al menos han practicado un deporte los últimos 12 meses </v>
      </c>
      <c r="R6" s="26" t="str">
        <f>IND!R6</f>
        <v>Porcentaje de personas que están empleadas en ocupaciones sedentarias (las que mayormente se realizan en oficinas o frente a una pantalla)</v>
      </c>
      <c r="S6" s="26" t="str">
        <f>IND!S6</f>
        <v>Porcentaje de niños que ven una pantalla por más de 3 horas en un día entre semana</v>
      </c>
      <c r="T6" s="26" t="str">
        <f>IND!T6</f>
        <v>Años promedio de escolaridad para personas de 25 años o más</v>
      </c>
      <c r="U6" s="26" t="str">
        <f>IND!U6</f>
        <v>Metodología CONEVAL</v>
      </c>
      <c r="V6" s="26" t="str">
        <f>IND!V6</f>
        <v>Porcentaje de hogares monoparentales (considerando hogares con hijos menores a 19 años)</v>
      </c>
      <c r="W6" s="26" t="str">
        <f>IND!W6</f>
        <v>Horas promedio trabajadas a la semana por persona ocupada</v>
      </c>
      <c r="X6" s="26" t="str">
        <f>IND!X6</f>
        <v>Horas promedio de sueño al día</v>
      </c>
      <c r="Y6" s="26" t="str">
        <f>IND!Y6</f>
        <v>Velocidad promedio (km/hr) de vehículos particulares entre 7-9am en el polo con mayor actividad económica (cálculo para 32 ciudades)</v>
      </c>
      <c r="Z6" s="26" t="str">
        <f>IND!Z6</f>
        <v>Porcentaje de la mancha urbana que se puede cubrir en 15 minutos, saliendo del polo con mayor actividad económica</v>
      </c>
      <c r="AA6" s="26" t="str">
        <f>IND!AA6</f>
        <v xml:space="preserve">Índice de oferta de instalaciones especializadas que faciliten el deporte </v>
      </c>
      <c r="AB6" s="26" t="str">
        <f>IND!AB6</f>
        <v>Kilómetros de infraestructura vial ciclista por cada 100 mil hab (considerando las 30 ciudades evaluadas por ITDP)</v>
      </c>
      <c r="AC6" s="26" t="str">
        <f>IND!AC6</f>
        <v>Porcentaje de muestras de agua clorada dentro de las especificaciones de la NOM</v>
      </c>
      <c r="AD6" s="26" t="str">
        <f>IND!AD6</f>
        <v>Porcentaje de AGEB con presencia de comercio ambulante o semifijo en al menos una calle</v>
      </c>
      <c r="AE6" s="26" t="str">
        <f>IND!AE6</f>
        <v>Porcentaje de locales con venta de alimentos de alta densidad calórica de total de locales de alimentos</v>
      </c>
      <c r="AF6" s="26" t="str">
        <f>IND!AF6</f>
        <v>Porcentaje de personas que reportan haber dejado de salir a caminar, usar transporte público y/o dejar salir a menores de edad solos por temor a ser víctima de un delito</v>
      </c>
      <c r="AG6" s="26" t="str">
        <f>IND!AG6</f>
        <v>Accidentes de peatones y ciclistas por cada 100 mil hab</v>
      </c>
      <c r="AH6" s="26" t="str">
        <f>IND!AH6</f>
        <v>Porcentaje de los fondos federales de movilidad urbana que se destinan a movilidad no motorizada (peatonal y bicicleta)</v>
      </c>
      <c r="AI6" s="26" t="str">
        <f>IND!AI6</f>
        <v>Clínicas públicas por cada 100 mil hab</v>
      </c>
      <c r="AJ6" s="26" t="str">
        <f>IND!AJ6</f>
        <v>Clínicas privadas por cada 100 mil hab</v>
      </c>
      <c r="AK6" s="26" t="str">
        <f>IND!AK6</f>
        <v>Porcentaje de las escuelas censadas con instalaciones deportivas que se encuentran en uso</v>
      </c>
      <c r="AL6" s="26" t="str">
        <f>IND!AL6</f>
        <v>Porcentaje de escuelas censadas que cuentan con bebederos funcionales</v>
      </c>
      <c r="AM6" s="26" t="str">
        <f>IND!AM6</f>
        <v>Porcentaje de escuelas que reportan tener un CECE del total de escuelas en el Registro Público de Consejos de Participación Social</v>
      </c>
      <c r="AN6" s="26" t="str">
        <f>IND!AN6</f>
        <v>Porcentaje de escuelas que reportan tener un profesor de actividad física del total de escuelas registradas</v>
      </c>
      <c r="AO6" s="26" t="str">
        <f>IND!AO6</f>
        <v xml:space="preserve">Indicador de gestión - IMCO está levantando la encuesta. </v>
      </c>
      <c r="AP6" s="26" t="str">
        <f>IND!AP6</f>
        <v xml:space="preserve">Indicador de gestión - IMCO está levantando la encuesta. </v>
      </c>
      <c r="AQ6" s="26" t="str">
        <f>IND!AQ6</f>
        <v>Porcentaje de diabéticos e hipertensos que están cubiertas por el sector público para tratamiento</v>
      </c>
      <c r="AR6" s="26" t="str">
        <f>IND!AR6</f>
        <v>Porcentaje de diabéticos e hipertensos que están cubiertos con un seguro privado</v>
      </c>
      <c r="AS6" s="26" t="str">
        <f>IND!AS6</f>
        <v>Porcentaje de detecciones positivas de diabetes que ingresan a tratamiento</v>
      </c>
      <c r="AT6" s="26" t="str">
        <f>IND!AT6</f>
        <v>Porcentaje de detecciones positivas de hipertensión que ingresan a tratamiento</v>
      </c>
      <c r="AU6" s="26" t="str">
        <f>IND!AU6</f>
        <v xml:space="preserve">Porcentaje de detecciones positivas de obesidad que ingresan a tratamiento </v>
      </c>
      <c r="AV6" s="26" t="str">
        <f>IND!AV6</f>
        <v xml:space="preserve">Porcentaje de detecciones positivas de dislipidemia que ingresan a tratamiento </v>
      </c>
      <c r="AW6" s="26" t="str">
        <f>IND!AW6</f>
        <v>Porcentaje de diábeticos bajo tratamiento en el primer nivel atendidos en unidades de especialidades médicas en atención de enfermedades crónicas</v>
      </c>
      <c r="AX6" s="26" t="str">
        <f>IND!AX6</f>
        <v xml:space="preserve">Porcentaje de hipertensos bajo tratamiento en el primer nivel atendidos en unidades de especialidades médicas en atención de enfermedades crónicas                                </v>
      </c>
      <c r="AY6" s="26" t="str">
        <f>IND!AY6</f>
        <v xml:space="preserve">Porcentaje de dislipidémicos bajo tratamiento en el primer nivel atendidos en unidades de especialidades médicas en atención de enfermedades crónicas                                  </v>
      </c>
      <c r="AZ6" s="26" t="str">
        <f>IND!AZ6</f>
        <v>Porcentaje de la población usuaria de 20 años y más a los que se realizó la prueba de detección de diabetes</v>
      </c>
      <c r="BA6" s="26" t="str">
        <f>IND!BA6</f>
        <v>Porcentaje de la población usuaria de 20 años y más a los que se realizó la prueba de detección de hipertensión</v>
      </c>
      <c r="BB6" s="26" t="str">
        <f>IND!BB6</f>
        <v>Porcentaje de la población usuaria de 20 años y más a los que se realizó la prueba de detección de obesidad</v>
      </c>
      <c r="BC6" s="26" t="str">
        <f>IND!BC6</f>
        <v>Porcentaje de la población usuaria de 20 años y más a los que se realizó la prueba de detección de dislipidemia</v>
      </c>
      <c r="BD6" s="26" t="str">
        <f>IND!BD6</f>
        <v xml:space="preserve">Porcentaje del total de pacientes con diabetes a los que se les realizó prueba de HbA1c al menos una vez al año  </v>
      </c>
      <c r="BE6" s="26" t="str">
        <f>IND!BE6</f>
        <v xml:space="preserve">Porcentaje de pacientes con diabetes en control con HbA1c menor igual a 7% </v>
      </c>
      <c r="BF6" s="26" t="str">
        <f>IND!BF6</f>
        <v>Porcentaje de pacientes con hipertensión de 20 años o más que están controlados según los lineamientos de cada institución</v>
      </c>
      <c r="BG6" s="26" t="str">
        <f>IND!BG6</f>
        <v xml:space="preserve">Número de nutriólogos, técnicos dietistas y técnicos promotores de la salud por cada 10 médicos de primer nivel </v>
      </c>
      <c r="BH6" s="26" t="str">
        <f>IND!BH6</f>
        <v>Porcentaje del personal de salud de primer nivel que tomó la capacitación en diabetes e hipertensión</v>
      </c>
      <c r="BI6" s="26" t="str">
        <f>IND!BI6</f>
        <v>Porcentaje del personal de salud de primer nivel que concluyó satisfactoriamente la capacitación en diabetes e hipertensión, del total que tomó la capacitación</v>
      </c>
      <c r="BJ6" s="26" t="str">
        <f>IND!BJ6</f>
        <v xml:space="preserve">Porcentaje del total de claves de medicamentos para diabetes, hipertensión arterial, dislipidemia existentes en la unidad                                                      </v>
      </c>
      <c r="BK6" s="26" t="str">
        <f>IND!BK6</f>
        <v>Porcentaje del gasto en salud anual que se destina al control de peso, hipertensión y diabetes</v>
      </c>
      <c r="BL6" s="26" t="str">
        <f>IND!BL6</f>
        <v>Valor presente del ingreso perdido (pesos 2013) en 50 años productivos por mortalidad prematura por diabetes y enfermedades hipertensivas (E11-E14 e I10-I15), por cada mil pesos de PIB</v>
      </c>
      <c r="BM6" s="26" t="str">
        <f>IND!BM6</f>
        <v>Ingreso perdido anual (pesos de 2013) por la discapacidad que genera la diabetes e hipertensión ajustado cada mil pesos de  PIB estatal</v>
      </c>
      <c r="BN6" s="26" t="str">
        <f>IND!BN6</f>
        <v>Porcentaje de las escuelas censadas que son de tiempo completo</v>
      </c>
      <c r="BO6" s="26" t="str">
        <f>IND!BO6</f>
        <v>Porcentaje de alumnos beneficiados con desayunos escolares financiados con presupuesto federal</v>
      </c>
      <c r="BP6" s="26" t="str">
        <f>IND!BP6</f>
        <v xml:space="preserve">Porcentaje de consumidores que entienden el etiquetado frontal </v>
      </c>
      <c r="BQ6" s="26" t="str">
        <f>IND!BQ6</f>
        <v xml:space="preserve">Porcentaje de personas que utilizan el etiquetado frontal </v>
      </c>
      <c r="BR6" s="26" t="str">
        <f>IND!BR6</f>
        <v>Número de horas por día que los niños están expuestos a publicidad infantil (horas que ven la tele fuera del horario regulado)</v>
      </c>
      <c r="BS6" s="26" t="str">
        <f>IND!BS6</f>
        <v>Pendiente (para precios y cantidades)</v>
      </c>
      <c r="BT6" s="26" t="str">
        <f>IND!BT6</f>
        <v>Pendiente (para precios y cantidades)</v>
      </c>
      <c r="BU6" s="97"/>
      <c r="BV6" s="86" t="s">
        <v>136</v>
      </c>
      <c r="BW6" s="26" t="s">
        <v>137</v>
      </c>
      <c r="BX6" s="26" t="s">
        <v>143</v>
      </c>
      <c r="BY6" s="26" t="s">
        <v>144</v>
      </c>
      <c r="BZ6" s="26" t="s">
        <v>191</v>
      </c>
      <c r="CA6" s="26" t="s">
        <v>145</v>
      </c>
      <c r="CB6" s="26" t="s">
        <v>146</v>
      </c>
      <c r="CC6" s="26" t="s">
        <v>175</v>
      </c>
    </row>
    <row r="7" spans="2:81" s="12" customFormat="1" ht="45" x14ac:dyDescent="0.25">
      <c r="B7" s="211"/>
      <c r="C7" s="211"/>
      <c r="D7" s="2" t="s">
        <v>22</v>
      </c>
      <c r="E7" s="26" t="str">
        <f>IND!E8</f>
        <v>ENSANUT</v>
      </c>
      <c r="F7" s="26" t="str">
        <f>IND!F8</f>
        <v>ENSANUT</v>
      </c>
      <c r="G7" s="26" t="str">
        <f>IND!G8</f>
        <v>ENSANUT</v>
      </c>
      <c r="H7" s="26" t="str">
        <f>IND!H8</f>
        <v>ENSANUT</v>
      </c>
      <c r="I7" s="26" t="str">
        <f>IND!I8</f>
        <v xml:space="preserve"> INEGI (Registros administrativos)</v>
      </c>
      <c r="J7" s="26" t="str">
        <f>IND!J8</f>
        <v xml:space="preserve"> INEGI (Registros administrativos)</v>
      </c>
      <c r="K7" s="26" t="str">
        <f>IND!K8</f>
        <v>ENGASTO</v>
      </c>
      <c r="L7" s="26" t="str">
        <f>IND!L8</f>
        <v>ENGASTO</v>
      </c>
      <c r="M7" s="26" t="str">
        <f>IND!M8</f>
        <v>ENGASTO</v>
      </c>
      <c r="N7" s="26" t="str">
        <f>IND!N8</f>
        <v>ENGASTO</v>
      </c>
      <c r="O7" s="26" t="str">
        <f>IND!O8</f>
        <v>ENSANUT</v>
      </c>
      <c r="P7" s="26" t="str">
        <f>IND!P8</f>
        <v>ENSANUT</v>
      </c>
      <c r="Q7" s="26" t="str">
        <f>IND!Q8</f>
        <v>ENSANUT</v>
      </c>
      <c r="R7" s="26" t="str">
        <f>IND!R8</f>
        <v>ENOE</v>
      </c>
      <c r="S7" s="26" t="str">
        <f>IND!S8</f>
        <v>ENSANUT</v>
      </c>
      <c r="T7" s="26" t="str">
        <f>IND!T8</f>
        <v>ENOE</v>
      </c>
      <c r="U7" s="26" t="str">
        <f>IND!U8</f>
        <v>CONEVAL</v>
      </c>
      <c r="V7" s="26" t="str">
        <f>IND!V8</f>
        <v>INEGI (Módulo de condiciones socioeconómicas)</v>
      </c>
      <c r="W7" s="26" t="str">
        <f>IND!W8</f>
        <v>ENOE</v>
      </c>
      <c r="X7" s="26" t="str">
        <f>IND!X8</f>
        <v>ENSANUT</v>
      </c>
      <c r="Y7" s="26" t="str">
        <f>IND!Y8</f>
        <v>Sin Tráfico</v>
      </c>
      <c r="Z7" s="26" t="str">
        <f>IND!Z8</f>
        <v>Sin Tráfico</v>
      </c>
      <c r="AA7" s="26" t="str">
        <f>IND!AA8</f>
        <v>Descifra</v>
      </c>
      <c r="AB7" s="26" t="str">
        <f>IND!AB8</f>
        <v>ITDP</v>
      </c>
      <c r="AC7" s="26" t="str">
        <f>IND!AC8</f>
        <v>COFEPRIS</v>
      </c>
      <c r="AD7" s="26" t="str">
        <f>IND!AD8</f>
        <v>Inventario Nacional de Vivienda</v>
      </c>
      <c r="AE7" s="26" t="str">
        <f>IND!AE8</f>
        <v>INEGI (DENUE)</v>
      </c>
      <c r="AF7" s="26" t="str">
        <f>IND!AF8</f>
        <v>INEGI (ENVIPE)</v>
      </c>
      <c r="AG7" s="26" t="str">
        <f>IND!AG8</f>
        <v>INEGI (Registros administrativos)</v>
      </c>
      <c r="AH7" s="26" t="str">
        <f>IND!AH8</f>
        <v>ITDP</v>
      </c>
      <c r="AI7" s="26" t="str">
        <f>IND!AI8</f>
        <v>SSA (CLUES)</v>
      </c>
      <c r="AJ7" s="26" t="str">
        <f>IND!AJ8</f>
        <v>SSA (CLUES)</v>
      </c>
      <c r="AK7" s="26" t="str">
        <f>IND!AK8</f>
        <v>SEP (CEMABE)</v>
      </c>
      <c r="AL7" s="26" t="str">
        <f>IND!AL8</f>
        <v>SEP (CEMABE)</v>
      </c>
      <c r="AM7" s="26" t="str">
        <f>IND!AM8</f>
        <v>SEP</v>
      </c>
      <c r="AN7" s="26" t="str">
        <f>IND!AN8</f>
        <v>SEP (SIGED)</v>
      </c>
      <c r="AO7" s="26" t="str">
        <f>IND!AO8</f>
        <v>IMCO</v>
      </c>
      <c r="AP7" s="26" t="str">
        <f>IND!AP8</f>
        <v>IMCO</v>
      </c>
      <c r="AQ7" s="26" t="str">
        <f>IND!AQ8</f>
        <v>ENSANUT</v>
      </c>
      <c r="AR7" s="26" t="str">
        <f>IND!AR8</f>
        <v>ENSANUT</v>
      </c>
      <c r="AS7" s="26" t="str">
        <f>IND!AS8</f>
        <v>SSA (SIS)</v>
      </c>
      <c r="AT7" s="26" t="str">
        <f>IND!AT8</f>
        <v>SSA (SIS)</v>
      </c>
      <c r="AU7" s="26" t="str">
        <f>IND!AU8</f>
        <v>SSA (SIS)</v>
      </c>
      <c r="AV7" s="26" t="str">
        <f>IND!AV8</f>
        <v>SSA (SIS)</v>
      </c>
      <c r="AW7" s="26" t="str">
        <f>IND!AW8</f>
        <v>SSA</v>
      </c>
      <c r="AX7" s="26" t="str">
        <f>IND!AX8</f>
        <v>SSA</v>
      </c>
      <c r="AY7" s="26" t="str">
        <f>IND!AY8</f>
        <v>SSA</v>
      </c>
      <c r="AZ7" s="26" t="str">
        <f>IND!AZ8</f>
        <v>Secretaría de Salud , IMSS Oportunidades , Universitarios , ISSSTE , PEMEX , SEDENA , SEMAR , Estatales</v>
      </c>
      <c r="BA7" s="26" t="str">
        <f>IND!BA8</f>
        <v>Secretaría de Salud , IMSS Oportunidades , Universitarios , ISSSTE , PEMEX , SEDENA , SEMAR , Estatales</v>
      </c>
      <c r="BB7" s="26" t="str">
        <f>IND!BB8</f>
        <v>SSA (SIS), IMSS</v>
      </c>
      <c r="BC7" s="26" t="str">
        <f>IND!BC8</f>
        <v>SSA (SIS)</v>
      </c>
      <c r="BD7" s="26" t="str">
        <f>IND!BD8</f>
        <v>SSA</v>
      </c>
      <c r="BE7" s="26" t="str">
        <f>IND!BE8</f>
        <v>SSA</v>
      </c>
      <c r="BF7" s="26" t="str">
        <f>IND!BF8</f>
        <v>SSA (SIS), IMSS, PEMEX</v>
      </c>
      <c r="BG7" s="26" t="str">
        <f>IND!BG8</f>
        <v>DIF, Estatales, IMSS, IMSS-OPOTUNIDADES, ISSSTE, MUNICIPAL, PEMEX, SSA, SEDEMA, SEMAR, Universitario</v>
      </c>
      <c r="BH7" s="26" t="str">
        <f>IND!BH8</f>
        <v>Pendiente</v>
      </c>
      <c r="BI7" s="26" t="str">
        <f>IND!BI8</f>
        <v>SSA</v>
      </c>
      <c r="BJ7" s="26" t="str">
        <f>IND!BJ8</f>
        <v>Pendiente</v>
      </c>
      <c r="BK7" s="26" t="str">
        <f>IND!BK8</f>
        <v>ENGASTO</v>
      </c>
      <c r="BL7" s="26" t="str">
        <f>IND!BL8</f>
        <v>IMCO (con datos ENOE y registros administrativos INEGI)</v>
      </c>
      <c r="BM7" s="26" t="str">
        <f>IND!BM8</f>
        <v>IMCO (con datos ENOE y ENSANUT)</v>
      </c>
      <c r="BN7" s="26" t="str">
        <f>IND!BN8</f>
        <v>SEP (CEMABE)</v>
      </c>
      <c r="BO7" s="26" t="str">
        <f>IND!BO8</f>
        <v>DIF Federal y SEP (SIGED)</v>
      </c>
      <c r="BP7" s="26" t="str">
        <f>IND!BP8</f>
        <v>Pendiente (indicador de mediano plazo)</v>
      </c>
      <c r="BQ7" s="26" t="str">
        <f>IND!BQ8</f>
        <v>Pendiente (indicador de mediano plazo)</v>
      </c>
      <c r="BR7" s="26" t="str">
        <f>IND!BR8</f>
        <v>Pendiente (indicador de mediano plazo)</v>
      </c>
      <c r="BS7" s="26" t="str">
        <f>IND!BS8</f>
        <v>Pendiente (indicador de mediano plazo)</v>
      </c>
      <c r="BT7" s="26" t="str">
        <f>IND!BT8</f>
        <v>Pendiente (indicador de mediano plazo)</v>
      </c>
      <c r="BU7" s="101"/>
      <c r="BV7" s="86" t="s">
        <v>108</v>
      </c>
      <c r="BW7" s="26" t="s">
        <v>192</v>
      </c>
      <c r="BX7" s="26" t="s">
        <v>192</v>
      </c>
      <c r="BY7" s="185" t="s">
        <v>193</v>
      </c>
      <c r="BZ7" s="186"/>
      <c r="CA7" s="26" t="s">
        <v>195</v>
      </c>
      <c r="CB7" s="26" t="s">
        <v>100</v>
      </c>
      <c r="CC7" s="26" t="s">
        <v>109</v>
      </c>
    </row>
    <row r="8" spans="2:81" ht="35.25" customHeight="1" x14ac:dyDescent="0.25">
      <c r="B8" s="212"/>
      <c r="C8" s="212"/>
      <c r="D8" s="2" t="s">
        <v>56</v>
      </c>
      <c r="E8" s="26">
        <f>IND!E9</f>
        <v>2012</v>
      </c>
      <c r="F8" s="26">
        <f>IND!F9</f>
        <v>2012</v>
      </c>
      <c r="G8" s="26">
        <f>IND!G9</f>
        <v>2012</v>
      </c>
      <c r="H8" s="26">
        <f>IND!H9</f>
        <v>2012</v>
      </c>
      <c r="I8" s="26">
        <f>IND!I9</f>
        <v>2013</v>
      </c>
      <c r="J8" s="26">
        <f>IND!J9</f>
        <v>2013</v>
      </c>
      <c r="K8" s="26">
        <f>IND!K9</f>
        <v>2013</v>
      </c>
      <c r="L8" s="26">
        <f>IND!L9</f>
        <v>2013</v>
      </c>
      <c r="M8" s="26">
        <f>IND!M9</f>
        <v>2013</v>
      </c>
      <c r="N8" s="26">
        <f>IND!N9</f>
        <v>2013</v>
      </c>
      <c r="O8" s="26">
        <f>IND!O9</f>
        <v>2012</v>
      </c>
      <c r="P8" s="26">
        <f>IND!P9</f>
        <v>2012</v>
      </c>
      <c r="Q8" s="26">
        <f>IND!Q9</f>
        <v>2012</v>
      </c>
      <c r="R8" s="26">
        <f>IND!R9</f>
        <v>2014</v>
      </c>
      <c r="S8" s="26">
        <f>IND!S9</f>
        <v>2012</v>
      </c>
      <c r="T8" s="26">
        <f>IND!T9</f>
        <v>2014</v>
      </c>
      <c r="U8" s="26">
        <f>IND!U9</f>
        <v>2010</v>
      </c>
      <c r="V8" s="26">
        <f>IND!V9</f>
        <v>2012</v>
      </c>
      <c r="W8" s="26">
        <f>IND!W9</f>
        <v>2014</v>
      </c>
      <c r="X8" s="26">
        <f>IND!X9</f>
        <v>2012</v>
      </c>
      <c r="Y8" s="26">
        <f>IND!Y9</f>
        <v>2015</v>
      </c>
      <c r="Z8" s="26">
        <f>IND!Z9</f>
        <v>2015</v>
      </c>
      <c r="AA8" s="26">
        <f>IND!AA9</f>
        <v>2015</v>
      </c>
      <c r="AB8" s="26">
        <f>IND!AB9</f>
        <v>2014</v>
      </c>
      <c r="AC8" s="26">
        <f>IND!AC9</f>
        <v>2013</v>
      </c>
      <c r="AD8" s="26" t="str">
        <f>IND!AD9</f>
        <v>2013 (con datos del Censo 2010)</v>
      </c>
      <c r="AE8" s="26">
        <f>IND!AE9</f>
        <v>2015</v>
      </c>
      <c r="AF8" s="26">
        <f>IND!AF9</f>
        <v>2014</v>
      </c>
      <c r="AG8" s="26">
        <f>IND!AG9</f>
        <v>2013</v>
      </c>
      <c r="AH8" s="26">
        <f>IND!AH9</f>
        <v>2013</v>
      </c>
      <c r="AI8" s="26">
        <f>IND!AI9</f>
        <v>2015</v>
      </c>
      <c r="AJ8" s="26">
        <f>IND!AJ9</f>
        <v>2015</v>
      </c>
      <c r="AK8" s="26">
        <f>IND!AK9</f>
        <v>2013</v>
      </c>
      <c r="AL8" s="26">
        <f>IND!AL9</f>
        <v>2013</v>
      </c>
      <c r="AM8" s="26">
        <f>IND!AM9</f>
        <v>2015</v>
      </c>
      <c r="AN8" s="26">
        <f>IND!AN9</f>
        <v>2013</v>
      </c>
      <c r="AO8" s="26">
        <f>IND!AO9</f>
        <v>2015</v>
      </c>
      <c r="AP8" s="26">
        <f>IND!AP9</f>
        <v>2015</v>
      </c>
      <c r="AQ8" s="26">
        <f>IND!AQ9</f>
        <v>2012</v>
      </c>
      <c r="AR8" s="26">
        <f>IND!AR9</f>
        <v>2012</v>
      </c>
      <c r="AS8" s="26">
        <f>IND!AS9</f>
        <v>2013</v>
      </c>
      <c r="AT8" s="26">
        <f>IND!AT9</f>
        <v>2013</v>
      </c>
      <c r="AU8" s="26">
        <f>IND!AU9</f>
        <v>2013</v>
      </c>
      <c r="AV8" s="26">
        <f>IND!AV9</f>
        <v>2013</v>
      </c>
      <c r="AW8" s="26">
        <f>IND!AW9</f>
        <v>2014</v>
      </c>
      <c r="AX8" s="26">
        <f>IND!AX9</f>
        <v>2014</v>
      </c>
      <c r="AY8" s="26">
        <f>IND!AY9</f>
        <v>2014</v>
      </c>
      <c r="AZ8" s="26">
        <f>IND!AZ9</f>
        <v>2013</v>
      </c>
      <c r="BA8" s="26">
        <f>IND!BA9</f>
        <v>2013</v>
      </c>
      <c r="BB8" s="26">
        <f>IND!BB9</f>
        <v>2014</v>
      </c>
      <c r="BC8" s="26">
        <f>IND!BC9</f>
        <v>2014</v>
      </c>
      <c r="BD8" s="26">
        <f>IND!BD9</f>
        <v>2014</v>
      </c>
      <c r="BE8" s="26">
        <f>IND!BE9</f>
        <v>2014</v>
      </c>
      <c r="BF8" s="26">
        <f>IND!BF9</f>
        <v>2014</v>
      </c>
      <c r="BG8" s="108">
        <f>IND!BG9</f>
        <v>2014</v>
      </c>
      <c r="BH8" s="26" t="str">
        <f>IND!BH9</f>
        <v>Pendiente</v>
      </c>
      <c r="BI8" s="26">
        <f>IND!BI9</f>
        <v>2014</v>
      </c>
      <c r="BJ8" s="26" t="str">
        <f>IND!BJ9</f>
        <v>Pendiente</v>
      </c>
      <c r="BK8" s="26">
        <f>IND!BK9</f>
        <v>2013</v>
      </c>
      <c r="BL8" s="26">
        <f>IND!BL9</f>
        <v>2013</v>
      </c>
      <c r="BM8" s="26">
        <f>IND!BM9</f>
        <v>2012</v>
      </c>
      <c r="BN8" s="26">
        <f>IND!BN9</f>
        <v>2013</v>
      </c>
      <c r="BO8" s="26">
        <f>IND!BO9</f>
        <v>2013</v>
      </c>
      <c r="BP8" s="26" t="str">
        <f>IND!BP9</f>
        <v>Pendiente</v>
      </c>
      <c r="BQ8" s="26" t="str">
        <f>IND!BQ9</f>
        <v>Pendiente</v>
      </c>
      <c r="BR8" s="26" t="str">
        <f>IND!BR9</f>
        <v>Pendiente</v>
      </c>
      <c r="BS8" s="26" t="str">
        <f>IND!BS9</f>
        <v>Pendiente</v>
      </c>
      <c r="BT8" s="26" t="str">
        <f>IND!BT9</f>
        <v>Pendiente</v>
      </c>
      <c r="BU8" s="101"/>
      <c r="BV8" s="86">
        <v>2014</v>
      </c>
      <c r="BW8" s="82"/>
      <c r="BX8" s="26">
        <v>2015</v>
      </c>
      <c r="BY8" s="185">
        <v>2010</v>
      </c>
      <c r="BZ8" s="186"/>
      <c r="CA8" s="26">
        <v>2012</v>
      </c>
      <c r="CB8" s="26">
        <v>2013</v>
      </c>
      <c r="CC8" s="26">
        <v>2012</v>
      </c>
    </row>
    <row r="9" spans="2:81" s="22" customFormat="1" ht="12.75" customHeight="1" x14ac:dyDescent="0.25">
      <c r="E9" s="23"/>
      <c r="F9" s="23"/>
      <c r="G9" s="23"/>
      <c r="H9" s="23"/>
      <c r="I9" s="1"/>
      <c r="J9" s="1"/>
      <c r="K9" s="1"/>
      <c r="L9" s="1"/>
      <c r="M9" s="1"/>
      <c r="N9" s="1"/>
      <c r="O9" s="1"/>
      <c r="P9" s="1"/>
      <c r="Q9" s="1"/>
      <c r="R9" s="1"/>
      <c r="S9" s="1"/>
      <c r="T9" s="1"/>
      <c r="U9" s="1"/>
      <c r="V9" s="1"/>
      <c r="W9" s="1"/>
      <c r="X9" s="1"/>
      <c r="Y9" s="1"/>
      <c r="Z9" s="1"/>
      <c r="AA9" s="1"/>
      <c r="AB9" s="1"/>
      <c r="AC9" s="1"/>
      <c r="AD9" s="1"/>
      <c r="AE9" s="1"/>
      <c r="AF9" s="39"/>
      <c r="AG9" s="39"/>
      <c r="AH9" s="39"/>
      <c r="AI9" s="39"/>
      <c r="AJ9" s="39"/>
      <c r="AK9" s="39"/>
      <c r="AL9" s="39"/>
      <c r="AM9" s="39"/>
      <c r="AN9" s="1"/>
      <c r="AO9" s="31"/>
      <c r="AP9" s="31"/>
      <c r="AQ9" s="39"/>
      <c r="AR9" s="39"/>
      <c r="AS9" s="23"/>
      <c r="AT9" s="23"/>
      <c r="AU9" s="23"/>
      <c r="AV9" s="23"/>
      <c r="AW9" s="23"/>
      <c r="AX9" s="23"/>
      <c r="AY9" s="23"/>
      <c r="AZ9" s="23"/>
      <c r="BA9" s="23"/>
      <c r="BB9" s="23"/>
      <c r="BC9" s="23"/>
      <c r="BD9" s="23"/>
      <c r="BE9" s="23"/>
      <c r="BF9" s="23"/>
      <c r="BG9" s="50"/>
      <c r="BH9" s="31"/>
      <c r="BI9" s="164"/>
      <c r="BJ9" s="31"/>
      <c r="BK9" s="23"/>
      <c r="BL9" s="23"/>
      <c r="BM9" s="23"/>
      <c r="BN9" s="23"/>
      <c r="BO9" s="23"/>
      <c r="BP9" s="31"/>
      <c r="BQ9" s="31"/>
      <c r="BR9" s="31"/>
      <c r="BS9" s="31"/>
      <c r="BT9" s="31"/>
      <c r="BU9" s="102"/>
      <c r="BV9" s="23"/>
      <c r="BW9" s="1"/>
      <c r="BX9" s="23"/>
    </row>
    <row r="10" spans="2:81" ht="12.75" customHeight="1" x14ac:dyDescent="0.25">
      <c r="B10" s="5">
        <v>1</v>
      </c>
      <c r="C10" s="6" t="s">
        <v>23</v>
      </c>
      <c r="D10"/>
      <c r="E10" s="50">
        <f>IF(E$1="Sí",100*(IND!E11-MIN(IND!E$11:E$42))/(MAX(IND!E$11:E$42)-MIN(IND!E$11:E$42)),100*(MAX(IND!E$11:E$42)-IND!E11)/(MAX(IND!E$11:E$42)-MIN(IND!E$11:E$42)))</f>
        <v>37.302272813180238</v>
      </c>
      <c r="F10" s="50">
        <f>IF(F$1="Sí",100*(IND!F11-MIN(IND!F$11:F$42))/(MAX(IND!F$11:F$42)-MIN(IND!F$11:F$42)),100*(MAX(IND!F$11:F$42)-IND!F11)/(MAX(IND!F$11:F$42)-MIN(IND!F$11:F$42)))</f>
        <v>71.552450061104224</v>
      </c>
      <c r="G10" s="50">
        <f>IF(G$1="Sí",100*(IND!G11-MIN(IND!G$11:G$42))/(MAX(IND!G$11:G$42)-MIN(IND!G$11:G$42)),100*(MAX(IND!G$11:G$42)-IND!G11)/(MAX(IND!G$11:G$42)-MIN(IND!G$11:G$42)))</f>
        <v>77.253544821827987</v>
      </c>
      <c r="H10" s="50">
        <f>IF(H$1="Sí",100*(IND!H11-MIN(IND!H$11:H$42))/(MAX(IND!H$11:H$42)-MIN(IND!H$11:H$42)),100*(MAX(IND!H$11:H$42)-IND!H11)/(MAX(IND!H$11:H$42)-MIN(IND!H$11:H$42)))</f>
        <v>68.039580686463694</v>
      </c>
      <c r="I10" s="50">
        <f>IF(I$1="Sí",100*(IND!I11-MIN(IND!I$11:I$42))/(MAX(IND!I$11:I$42)-MIN(IND!I$11:I$42)),100*(MAX(IND!I$11:I$42)-IND!I11)/(MAX(IND!I$11:I$42)-MIN(IND!I$11:I$42)))</f>
        <v>71.438530510554955</v>
      </c>
      <c r="J10" s="50">
        <f>IF(J$1="Sí",100*(IND!J11-MIN(IND!J$11:J$42))/(MAX(IND!J$11:J$42)-MIN(IND!J$11:J$42)),100*(MAX(IND!J$11:J$42)-IND!J11)/(MAX(IND!J$11:J$42)-MIN(IND!J$11:J$42)))</f>
        <v>44.295017747597868</v>
      </c>
      <c r="K10" s="50">
        <f>IF(K$1="Sí",100*(IND!K11-MIN(IND!K$11:K$42))/(MAX(IND!K$11:K$42)-MIN(IND!K$11:K$42)),100*(MAX(IND!K$11:K$42)-IND!K11)/(MAX(IND!K$11:K$42)-MIN(IND!K$11:K$42)))</f>
        <v>70.683178849212453</v>
      </c>
      <c r="L10" s="50">
        <f>IF(L$1="Sí",100*(IND!L11-MIN(IND!L$11:L$42))/(MAX(IND!L$11:L$42)-MIN(IND!L$11:L$42)),100*(MAX(IND!L$11:L$42)-IND!L11)/(MAX(IND!L$11:L$42)-MIN(IND!L$11:L$42)))</f>
        <v>51.710604677364955</v>
      </c>
      <c r="M10" s="50">
        <f>IF(M$1="Sí",100*(IND!M11-MIN(IND!M$11:M$42))/(MAX(IND!M$11:M$42)-MIN(IND!M$11:M$42)),100*(MAX(IND!M$11:M$42)-IND!M11)/(MAX(IND!M$11:M$42)-MIN(IND!M$11:M$42)))</f>
        <v>25.351953879223657</v>
      </c>
      <c r="N10" s="50">
        <f>IF(N$1="Sí",100*(IND!N11-MIN(IND!N$11:N$42))/(MAX(IND!N$11:N$42)-MIN(IND!N$11:N$42)),100*(MAX(IND!N$11:N$42)-IND!N11)/(MAX(IND!N$11:N$42)-MIN(IND!N$11:N$42)))</f>
        <v>45.466405719874793</v>
      </c>
      <c r="O10" s="50">
        <f>IF(O$1="Sí",100*(IND!O11-MIN(IND!O$11:O$42))/(MAX(IND!O$11:O$42)-MIN(IND!O$11:O$42)),100*(MAX(IND!O$11:O$42)-IND!O11)/(MAX(IND!O$11:O$42)-MIN(IND!O$11:O$42)))</f>
        <v>0</v>
      </c>
      <c r="P10" s="50">
        <f>IF(P$1="Sí",100*(IND!P11-MIN(IND!P$11:P$42))/(MAX(IND!P$11:P$42)-MIN(IND!P$11:P$42)),100*(MAX(IND!P$11:P$42)-IND!P11)/(MAX(IND!P$11:P$42)-MIN(IND!P$11:P$42)))</f>
        <v>24.750738602709909</v>
      </c>
      <c r="Q10" s="50">
        <f>IF(Q$1="Sí",100*(IND!Q11-MIN(IND!Q$11:Q$42))/(MAX(IND!Q$11:Q$42)-MIN(IND!Q$11:Q$42)),100*(MAX(IND!Q$11:Q$42)-IND!Q11)/(MAX(IND!Q$11:Q$42)-MIN(IND!Q$11:Q$42)))</f>
        <v>50.828956239837147</v>
      </c>
      <c r="R10" s="50">
        <f>IF(R$1="Sí",100*(IND!R11-MIN(IND!R$11:R$42))/(MAX(IND!R$11:R$42)-MIN(IND!R$11:R$42)),100*(MAX(IND!R$11:R$42)-IND!R11)/(MAX(IND!R$11:R$42)-MIN(IND!R$11:R$42)))</f>
        <v>57.749318781996791</v>
      </c>
      <c r="S10" s="50">
        <f>IF(S$1="Sí",100*(IND!S11-MIN(IND!S$11:S$42))/(MAX(IND!S$11:S$42)-MIN(IND!S$11:S$42)),100*(MAX(IND!S$11:S$42)-IND!S11)/(MAX(IND!S$11:S$42)-MIN(IND!S$11:S$42)))</f>
        <v>37.26683190319514</v>
      </c>
      <c r="T10" s="50">
        <f>IF(T$1="Sí",100*(IND!T11-MIN(IND!T$11:T$42))/(MAX(IND!T$11:T$42)-MIN(IND!T$11:T$42)),100*(MAX(IND!T$11:T$42)-IND!T11)/(MAX(IND!T$11:T$42)-MIN(IND!T$11:T$42)))</f>
        <v>68.607741623718908</v>
      </c>
      <c r="U10" s="50">
        <f>IF(U$1="Sí",100*(IND!U11-MIN(IND!U$11:U$42))/(MAX(IND!U$11:U$42)-MIN(IND!U$11:U$42)),100*(MAX(IND!U$11:U$42)-IND!U11)/(MAX(IND!U$11:U$42)-MIN(IND!U$11:U$42)))</f>
        <v>83.873076111650178</v>
      </c>
      <c r="V10" s="50">
        <f>IF(V$1="Sí",100*(IND!V11-MIN(IND!V$11:V$42))/(MAX(IND!V$11:V$42)-MIN(IND!V$11:V$42)),100*(MAX(IND!V$11:V$42)-IND!V11)/(MAX(IND!V$11:V$42)-MIN(IND!V$11:V$42)))</f>
        <v>70.020471245835026</v>
      </c>
      <c r="W10" s="50">
        <f>IF(W$1="Sí",100*(IND!W11-MIN(IND!W$11:W$42))/(MAX(IND!W$11:W$42)-MIN(IND!W$11:W$42)),100*(MAX(IND!W$11:W$42)-IND!W11)/(MAX(IND!W$11:W$42)-MIN(IND!W$11:W$42)))</f>
        <v>0</v>
      </c>
      <c r="X10" s="50">
        <f>IF(X$1="Sí",100*(IND!X11-MIN(IND!X$11:X$42))/(MAX(IND!X$11:X$42)-MIN(IND!X$11:X$42)),100*(MAX(IND!X$11:X$42)-IND!X11)/(MAX(IND!X$11:X$42)-MIN(IND!X$11:X$42)))</f>
        <v>42.798524079139973</v>
      </c>
      <c r="Y10" s="50">
        <f>IF(Y$1="Sí",100*(IND!Y11-MIN(IND!Y$11:Y$42))/(MAX(IND!Y$11:Y$42)-MIN(IND!Y$11:Y$42)),100*(MAX(IND!Y$11:Y$42)-IND!Y11)/(MAX(IND!Y$11:Y$42)-MIN(IND!Y$11:Y$42)))</f>
        <v>19.443473587849354</v>
      </c>
      <c r="Z10" s="50">
        <f>IF(Z$1="Sí",100*(IND!Z11-MIN(IND!Z$11:Z$42))/(MAX(IND!Z$11:Z$42)-MIN(IND!Z$11:Z$42)),100*(MAX(IND!Z$11:Z$42)-IND!Z11)/(MAX(IND!Z$11:Z$42)-MIN(IND!Z$11:Z$42)))</f>
        <v>23.566250207170111</v>
      </c>
      <c r="AA10" s="50">
        <f>IF(AA$1="Sí",100*(IND!AA11-MIN(IND!AA$11:AA$42))/(MAX(IND!AA$11:AA$42)-MIN(IND!AA$11:AA$42)),100*(MAX(IND!AA$11:AA$42)-IND!AA11)/(MAX(IND!AA$11:AA$42)-MIN(IND!AA$11:AA$42)))</f>
        <v>83.984185238392783</v>
      </c>
      <c r="AB10" s="50">
        <f>IF(AB$1="Sí",100*(IND!AB11-MIN(IND!AB$11:AB$42))/(MAX(IND!AB$11:AB$42)-MIN(IND!AB$11:AB$42)),100*(MAX(IND!AB$11:AB$42)-IND!AB11)/(MAX(IND!AB$11:AB$42)-MIN(IND!AB$11:AB$42)))</f>
        <v>100</v>
      </c>
      <c r="AC10" s="50">
        <f>IF(AC$1="Sí",100*(IND!AC11-MIN(IND!AC$11:AC$42))/(MAX(IND!AC$11:AC$42)-MIN(IND!AC$11:AC$42)),100*(MAX(IND!AC$11:AC$42)-IND!AC11)/(MAX(IND!AC$11:AC$42)-MIN(IND!AC$11:AC$42)))</f>
        <v>89.869281045751663</v>
      </c>
      <c r="AD10" s="50">
        <f>IF(AD$1="Sí",100*(IND!AD11-MIN(IND!AD$11:AD$42))/(MAX(IND!AD$11:AD$42)-MIN(IND!AD$11:AD$42)),100*(MAX(IND!AD$11:AD$42)-IND!AD11)/(MAX(IND!AD$11:AD$42)-MIN(IND!AD$11:AD$42)))</f>
        <v>48.065234705098888</v>
      </c>
      <c r="AE10" s="50">
        <f>IF(AE$1="Sí",100*(IND!AE11-MIN(IND!AE$11:AE$42))/(MAX(IND!AE$11:AE$42)-MIN(IND!AE$11:AE$42)),100*(MAX(IND!AE$11:AE$42)-IND!AE11)/(MAX(IND!AE$11:AE$42)-MIN(IND!AE$11:AE$42)))</f>
        <v>40.034573977755961</v>
      </c>
      <c r="AF10" s="50">
        <f>IF(AF$1="Sí",100*(IND!AF11-MIN(IND!AF$11:AF$42))/(MAX(IND!AF$11:AF$42)-MIN(IND!AF$11:AF$42)),100*(MAX(IND!AF$11:AF$42)-IND!AF11)/(MAX(IND!AF$11:AF$42)-MIN(IND!AF$11:AF$42)))</f>
        <v>57.490529654602319</v>
      </c>
      <c r="AG10" s="50">
        <f>IF(AG$1="Sí",100*(IND!AG11-MIN(IND!AG$11:AG$42))/(MAX(IND!AG$11:AG$42)-MIN(IND!AG$11:AG$42)),100*(MAX(IND!AG$11:AG$42)-IND!AG11)/(MAX(IND!AG$11:AG$42)-MIN(IND!AG$11:AG$42)))</f>
        <v>72.590497950297248</v>
      </c>
      <c r="AH10" s="50">
        <f>IF(AH$1="Sí",100*(IND!AH11-MIN(IND!AH$11:AH$42))/(MAX(IND!AH$11:AH$42)-MIN(IND!AH$11:AH$42)),100*(MAX(IND!AH$11:AH$42)-IND!AH11)/(MAX(IND!AH$11:AH$42)-MIN(IND!AH$11:AH$42)))</f>
        <v>22.727272727272727</v>
      </c>
      <c r="AI10" s="50">
        <f>IF(AI$1="Sí",100*(IND!AI11-MIN(IND!AI$11:AI$42))/(MAX(IND!AI$11:AI$42)-MIN(IND!AI$11:AI$42)),100*(MAX(IND!AI$11:AI$42)-IND!AI11)/(MAX(IND!AI$11:AI$42)-MIN(IND!AI$11:AI$42)))</f>
        <v>8.4037171122843386</v>
      </c>
      <c r="AJ10" s="50">
        <f>IF(AJ$1="Sí",100*(IND!AJ11-MIN(IND!AJ$11:AJ$42))/(MAX(IND!AJ$11:AJ$42)-MIN(IND!AJ$11:AJ$42)),100*(MAX(IND!AJ$11:AJ$42)-IND!AJ11)/(MAX(IND!AJ$11:AJ$42)-MIN(IND!AJ$11:AJ$42)))</f>
        <v>28.780178965053345</v>
      </c>
      <c r="AK10" s="50">
        <f>IF(AK$1="Sí",100*(IND!AK11-MIN(IND!AK$11:AK$42))/(MAX(IND!AK$11:AK$42)-MIN(IND!AK$11:AK$42)),100*(MAX(IND!AK$11:AK$42)-IND!AK11)/(MAX(IND!AK$11:AK$42)-MIN(IND!AK$11:AK$42)))</f>
        <v>100</v>
      </c>
      <c r="AL10" s="50">
        <f>IF(AL$1="Sí",100*(IND!AL11-MIN(IND!AL$11:AL$42))/(MAX(IND!AL$11:AL$42)-MIN(IND!AL$11:AL$42)),100*(MAX(IND!AL$11:AL$42)-IND!AL11)/(MAX(IND!AL$11:AL$42)-MIN(IND!AL$11:AL$42)))</f>
        <v>69.240981752781735</v>
      </c>
      <c r="AM10" s="50">
        <f>IF(AM$1="Sí",100*(IND!AM11-MIN(IND!AM$11:AM$42))/(MAX(IND!AM$11:AM$42)-MIN(IND!AM$11:AM$42)),100*(MAX(IND!AM$11:AM$42)-IND!AM11)/(MAX(IND!AM$11:AM$42)-MIN(IND!AM$11:AM$42)))</f>
        <v>30.171779285600728</v>
      </c>
      <c r="AN10" s="50">
        <f>IF(AN$1="Sí",100*(IND!AN11-MIN(IND!AN$11:AN$42))/(MAX(IND!AN$11:AN$42)-MIN(IND!AN$11:AN$42)),100*(MAX(IND!AN$11:AN$42)-IND!AN11)/(MAX(IND!AN$11:AN$42)-MIN(IND!AN$11:AN$42)))</f>
        <v>93.918380020833368</v>
      </c>
      <c r="AO10" s="31"/>
      <c r="AP10" s="31"/>
      <c r="AQ10" s="50">
        <f>IF(AQ$1="Sí",100*(IND!AQ11-MIN(IND!AQ$11:AQ$42))/(MAX(IND!AQ$11:AQ$42)-MIN(IND!AQ$11:AQ$42)),100*(MAX(IND!AQ$11:AQ$42)-IND!AQ11)/(MAX(IND!AQ$11:AQ$42)-MIN(IND!AQ$11:AQ$42)))</f>
        <v>97.513999976547993</v>
      </c>
      <c r="AR10" s="50">
        <f>IF(AR$1="Sí",100*(IND!AR11-MIN(IND!AR$11:AR$42))/(MAX(IND!AR$11:AR$42)-MIN(IND!AR$11:AR$42)),100*(MAX(IND!AR$11:AR$42)-IND!AR11)/(MAX(IND!AR$11:AR$42)-MIN(IND!AR$11:AR$42)))</f>
        <v>0</v>
      </c>
      <c r="AS10" s="50">
        <f>IF(AS$1="Sí",100*(IND!AS11-MIN(IND!AS$11:AS$42))/(MAX(IND!AS$11:AS$42)-MIN(IND!AS$11:AS$42)),100*(MAX(IND!AS$11:AS$42)-IND!AS11)/(MAX(IND!AS$11:AS$42)-MIN(IND!AS$11:AS$42)))</f>
        <v>11.192204962812776</v>
      </c>
      <c r="AT10" s="50">
        <f>IF(AT$1="Sí",100*(IND!AT11-MIN(IND!AT$11:AT$42))/(MAX(IND!AT$11:AT$42)-MIN(IND!AT$11:AT$42)),100*(MAX(IND!AT$11:AT$42)-IND!AT11)/(MAX(IND!AT$11:AT$42)-MIN(IND!AT$11:AT$42)))</f>
        <v>10.106353528509203</v>
      </c>
      <c r="AU10" s="50">
        <f>IF(AU$1="Sí",100*(IND!AU11-MIN(IND!AU$11:AU$42))/(MAX(IND!AU$11:AU$42)-MIN(IND!AU$11:AU$42)),100*(MAX(IND!AU$11:AU$42)-IND!AU11)/(MAX(IND!AU$11:AU$42)-MIN(IND!AU$11:AU$42)))</f>
        <v>12.879897353490779</v>
      </c>
      <c r="AV10" s="50">
        <f>IF(AV$1="Sí",100*(IND!AV11-MIN(IND!AV$11:AV$42))/(MAX(IND!AV$11:AV$42)-MIN(IND!AV$11:AV$42)),100*(MAX(IND!AV$11:AV$42)-IND!AV11)/(MAX(IND!AV$11:AV$42)-MIN(IND!AV$11:AV$42)))</f>
        <v>15.01074547701754</v>
      </c>
      <c r="AW10" s="50">
        <f>IF(AW$1="Sí",100*(IND!AW11-MIN(IND!AW$11:AW$42))/(MAX(IND!AW$11:AW$42)-MIN(IND!AW$11:AW$42)),100*(MAX(IND!AW$11:AW$42)-IND!AW11)/(MAX(IND!AW$11:AW$42)-MIN(IND!AW$11:AW$42)))</f>
        <v>42.278333873453619</v>
      </c>
      <c r="AX10" s="50">
        <f>IF(AX$1="Sí",100*(IND!AX11-MIN(IND!AX$11:AX$42))/(MAX(IND!AX$11:AX$42)-MIN(IND!AX$11:AX$42)),100*(MAX(IND!AX$11:AX$42)-IND!AX11)/(MAX(IND!AX$11:AX$42)-MIN(IND!AX$11:AX$42)))</f>
        <v>35.014838770032526</v>
      </c>
      <c r="AY10" s="50">
        <f>IF(AY$1="Sí",100*(IND!AY11-MIN(IND!AY$11:AY$42))/(MAX(IND!AY$11:AY$42)-MIN(IND!AY$11:AY$42)),100*(MAX(IND!AY$11:AY$42)-IND!AY11)/(MAX(IND!AY$11:AY$42)-MIN(IND!AY$11:AY$42)))</f>
        <v>46.610562753188759</v>
      </c>
      <c r="AZ10" s="50">
        <f>IF(AZ$1="Sí",100*(IND!AZ11-MIN(IND!AZ$11:AZ$42))/(MAX(IND!AZ$11:AZ$42)-MIN(IND!AZ$11:AZ$42)),100*(MAX(IND!AZ$11:AZ$42)-IND!AZ11)/(MAX(IND!AZ$11:AZ$42)-MIN(IND!AZ$11:AZ$42)))</f>
        <v>23.540156389116266</v>
      </c>
      <c r="BA10" s="50">
        <f>IF(BA$1="Sí",100*(IND!BA11-MIN(IND!BA$11:BA$42))/(MAX(IND!BA$11:BA$42)-MIN(IND!BA$11:BA$42)),100*(MAX(IND!BA$11:BA$42)-IND!BA11)/(MAX(IND!BA$11:BA$42)-MIN(IND!BA$11:BA$42)))</f>
        <v>25.384734413961532</v>
      </c>
      <c r="BB10" s="50">
        <f>IF(BB$1="Sí",100*(IND!BB11-MIN(IND!BB$11:BB$42))/(MAX(IND!BB$11:BB$42)-MIN(IND!BB$11:BB$42)),100*(MAX(IND!BB$11:BB$42)-IND!BB11)/(MAX(IND!BB$11:BB$42)-MIN(IND!BB$11:BB$42)))</f>
        <v>38.994519650902021</v>
      </c>
      <c r="BC10" s="50">
        <f>IF(BC$1="Sí",100*(IND!BC11-MIN(IND!BC$11:BC$42))/(MAX(IND!BC$11:BC$42)-MIN(IND!BC$11:BC$42)),100*(MAX(IND!BC$11:BC$42)-IND!BC11)/(MAX(IND!BC$11:BC$42)-MIN(IND!BC$11:BC$42)))</f>
        <v>10.939120442038826</v>
      </c>
      <c r="BD10" s="50">
        <f>IF(BD$1="Sí",100*(IND!BD11-MIN(IND!BD$11:BD$42))/(MAX(IND!BD$11:BD$42)-MIN(IND!BD$11:BD$42)),100*(MAX(IND!BD$11:BD$42)-IND!BD11)/(MAX(IND!BD$11:BD$42)-MIN(IND!BD$11:BD$42)))</f>
        <v>33.121879963559856</v>
      </c>
      <c r="BE10" s="50">
        <f>IF(BE$1="Sí",100*(IND!BE11-MIN(IND!BE$11:BE$42))/(MAX(IND!BE$11:BE$42)-MIN(IND!BE$11:BE$42)),100*(MAX(IND!BE$11:BE$42)-IND!BE11)/(MAX(IND!BE$11:BE$42)-MIN(IND!BE$11:BE$42)))</f>
        <v>43.090921828653947</v>
      </c>
      <c r="BF10" s="50">
        <f>IF(BF$1="Sí",100*(IND!BF11-MIN(IND!BF$11:BF$42))/(MAX(IND!BF$11:BF$42)-MIN(IND!BF$11:BF$42)),100*(MAX(IND!BF$11:BF$42)-IND!BF11)/(MAX(IND!BF$11:BF$42)-MIN(IND!BF$11:BF$42)))</f>
        <v>46.193578557722475</v>
      </c>
      <c r="BG10" s="50">
        <f>IF(BG$1="Sí",100*(IND!BG11-MIN(IND!BG$11:BG$42))/(MAX(IND!BG$11:BG$42)-MIN(IND!BG$11:BG$42)),100*(MAX(IND!BG$11:BG$42)-IND!BG11)/(MAX(IND!BG$11:BG$42)-MIN(IND!BG$11:BG$42)))</f>
        <v>53.962403839284391</v>
      </c>
      <c r="BH10" s="31"/>
      <c r="BI10" s="50">
        <f>IF(BI$1="Sí",100*(IND!BI11-MIN(IND!BI$11:BI$42))/(MAX(IND!BI$11:BI$42)-MIN(IND!BI$11:BI$42)),100*(MAX(IND!BI$11:BI$42)-IND!BI11)/(MAX(IND!BI$11:BI$42)-MIN(IND!BI$11:BI$42)))</f>
        <v>76.75194660734148</v>
      </c>
      <c r="BJ10" s="31"/>
      <c r="BK10" s="50">
        <f>IF(BK$1="Sí",100*(IND!BK11-MIN(IND!BK$11:BK$42))/(MAX(IND!BK$11:BK$42)-MIN(IND!BK$11:BK$42)),100*(MAX(IND!BK$11:BK$42)-IND!BK11)/(MAX(IND!BK$11:BK$42)-MIN(IND!BK$11:BK$42)))</f>
        <v>70.906420759566572</v>
      </c>
      <c r="BL10" s="50">
        <f>IF(BL$1="Sí",100*(IND!BL11-MIN(IND!BL$11:BL$42))/(MAX(IND!BL$11:BL$42)-MIN(IND!BL$11:BL$42)),100*(MAX(IND!BL$11:BL$42)-IND!BL11)/(MAX(IND!BL$11:BL$42)-MIN(IND!BL$11:BL$42)))</f>
        <v>74.798273457671485</v>
      </c>
      <c r="BM10" s="50">
        <f>IF(BM$1="Sí",100*(IND!BM11-MIN(IND!BM$11:BM$42))/(MAX(IND!BM$11:BM$42)-MIN(IND!BM$11:BM$42)),100*(MAX(IND!BM$11:BM$42)-IND!BM11)/(MAX(IND!BM$11:BM$42)-MIN(IND!BM$11:BM$42)))</f>
        <v>100</v>
      </c>
      <c r="BN10" s="50">
        <f>IF(BN$1="Sí",100*(IND!BN11-MIN(IND!BN$11:BN$42))/(MAX(IND!BN$11:BN$42)-MIN(IND!BN$11:BN$42)),100*(MAX(IND!BN$11:BN$42)-IND!BN11)/(MAX(IND!BN$11:BN$42)-MIN(IND!BN$11:BN$42)))</f>
        <v>100</v>
      </c>
      <c r="BO10" s="50">
        <f>IF(BO$1="Sí",100*(IND!BO11-MIN(IND!BO$11:BO$42))/(MAX(IND!BO$11:BO$42)-MIN(IND!BO$11:BO$42)),100*(MAX(IND!BO$11:BO$42)-IND!BO11)/(MAX(IND!BO$11:BO$42)-MIN(IND!BO$11:BO$42)))</f>
        <v>14.71938219092042</v>
      </c>
      <c r="BP10" s="31"/>
      <c r="BQ10" s="31"/>
      <c r="BR10" s="31"/>
      <c r="BS10" s="31"/>
      <c r="BT10" s="31"/>
      <c r="BU10" s="98"/>
      <c r="BV10" s="8">
        <f>IND!BV11</f>
        <v>5332.3861930000003</v>
      </c>
      <c r="BW10" s="8" t="str">
        <f>IND!BW11</f>
        <v>Centro-occidente</v>
      </c>
      <c r="BX10" s="36">
        <f>IND!BX11</f>
        <v>0.8083853212558143</v>
      </c>
      <c r="BY10" s="8">
        <f>IND!BY11</f>
        <v>-1.106007</v>
      </c>
      <c r="BZ10" s="8" t="str">
        <f>IND!BZ11</f>
        <v>Muy bajo</v>
      </c>
      <c r="CA10" s="8">
        <f>IND!CA11</f>
        <v>3.8717391490936</v>
      </c>
      <c r="CB10" s="36">
        <f>IND!CB11</f>
        <v>0.74884481545570369</v>
      </c>
      <c r="CC10" s="91">
        <f>IND!CC11</f>
        <v>13267.962246541078</v>
      </c>
    </row>
    <row r="11" spans="2:81" x14ac:dyDescent="0.25">
      <c r="B11" s="5">
        <v>2</v>
      </c>
      <c r="C11" s="6" t="s">
        <v>24</v>
      </c>
      <c r="D11"/>
      <c r="E11" s="50">
        <f>IF(E$1="Sí",100*(IND!E12-MIN(IND!E$11:E$42))/(MAX(IND!E$11:E$42)-MIN(IND!E$11:E$42)),100*(MAX(IND!E$11:E$42)-IND!E12)/(MAX(IND!E$11:E$42)-MIN(IND!E$11:E$42)))</f>
        <v>62.358450111130324</v>
      </c>
      <c r="F11" s="50">
        <f>IF(F$1="Sí",100*(IND!F12-MIN(IND!F$11:F$42))/(MAX(IND!F$11:F$42)-MIN(IND!F$11:F$42)),100*(MAX(IND!F$11:F$42)-IND!F12)/(MAX(IND!F$11:F$42)-MIN(IND!F$11:F$42)))</f>
        <v>24.81748801372148</v>
      </c>
      <c r="G11" s="50">
        <f>IF(G$1="Sí",100*(IND!G12-MIN(IND!G$11:G$42))/(MAX(IND!G$11:G$42)-MIN(IND!G$11:G$42)),100*(MAX(IND!G$11:G$42)-IND!G12)/(MAX(IND!G$11:G$42)-MIN(IND!G$11:G$42)))</f>
        <v>37.676693547042149</v>
      </c>
      <c r="H11" s="50">
        <f>IF(H$1="Sí",100*(IND!H12-MIN(IND!H$11:H$42))/(MAX(IND!H$11:H$42)-MIN(IND!H$11:H$42)),100*(MAX(IND!H$11:H$42)-IND!H12)/(MAX(IND!H$11:H$42)-MIN(IND!H$11:H$42)))</f>
        <v>29.416524064125849</v>
      </c>
      <c r="I11" s="50">
        <f>IF(I$1="Sí",100*(IND!I12-MIN(IND!I$11:I$42))/(MAX(IND!I$11:I$42)-MIN(IND!I$11:I$42)),100*(MAX(IND!I$11:I$42)-IND!I12)/(MAX(IND!I$11:I$42)-MIN(IND!I$11:I$42)))</f>
        <v>77.538729769417742</v>
      </c>
      <c r="J11" s="50">
        <f>IF(J$1="Sí",100*(IND!J12-MIN(IND!J$11:J$42))/(MAX(IND!J$11:J$42)-MIN(IND!J$11:J$42)),100*(MAX(IND!J$11:J$42)-IND!J12)/(MAX(IND!J$11:J$42)-MIN(IND!J$11:J$42)))</f>
        <v>74.712491755620462</v>
      </c>
      <c r="K11" s="50">
        <f>IF(K$1="Sí",100*(IND!K12-MIN(IND!K$11:K$42))/(MAX(IND!K$11:K$42)-MIN(IND!K$11:K$42)),100*(MAX(IND!K$11:K$42)-IND!K12)/(MAX(IND!K$11:K$42)-MIN(IND!K$11:K$42)))</f>
        <v>57.115022865264727</v>
      </c>
      <c r="L11" s="50">
        <f>IF(L$1="Sí",100*(IND!L12-MIN(IND!L$11:L$42))/(MAX(IND!L$11:L$42)-MIN(IND!L$11:L$42)),100*(MAX(IND!L$11:L$42)-IND!L12)/(MAX(IND!L$11:L$42)-MIN(IND!L$11:L$42)))</f>
        <v>85.713221969039282</v>
      </c>
      <c r="M11" s="50">
        <f>IF(M$1="Sí",100*(IND!M12-MIN(IND!M$11:M$42))/(MAX(IND!M$11:M$42)-MIN(IND!M$11:M$42)),100*(MAX(IND!M$11:M$42)-IND!M12)/(MAX(IND!M$11:M$42)-MIN(IND!M$11:M$42)))</f>
        <v>63.140841495046537</v>
      </c>
      <c r="N11" s="50">
        <f>IF(N$1="Sí",100*(IND!N12-MIN(IND!N$11:N$42))/(MAX(IND!N$11:N$42)-MIN(IND!N$11:N$42)),100*(MAX(IND!N$11:N$42)-IND!N12)/(MAX(IND!N$11:N$42)-MIN(IND!N$11:N$42)))</f>
        <v>27.585370052524024</v>
      </c>
      <c r="O11" s="50">
        <f>IF(O$1="Sí",100*(IND!O12-MIN(IND!O$11:O$42))/(MAX(IND!O$11:O$42)-MIN(IND!O$11:O$42)),100*(MAX(IND!O$11:O$42)-IND!O12)/(MAX(IND!O$11:O$42)-MIN(IND!O$11:O$42)))</f>
        <v>12.077717821485662</v>
      </c>
      <c r="P11" s="50">
        <f>IF(P$1="Sí",100*(IND!P12-MIN(IND!P$11:P$42))/(MAX(IND!P$11:P$42)-MIN(IND!P$11:P$42)),100*(MAX(IND!P$11:P$42)-IND!P12)/(MAX(IND!P$11:P$42)-MIN(IND!P$11:P$42)))</f>
        <v>14.853539307515309</v>
      </c>
      <c r="Q11" s="50">
        <f>IF(Q$1="Sí",100*(IND!Q12-MIN(IND!Q$11:Q$42))/(MAX(IND!Q$11:Q$42)-MIN(IND!Q$11:Q$42)),100*(MAX(IND!Q$11:Q$42)-IND!Q12)/(MAX(IND!Q$11:Q$42)-MIN(IND!Q$11:Q$42)))</f>
        <v>45.861486621227492</v>
      </c>
      <c r="R11" s="50">
        <f>IF(R$1="Sí",100*(IND!R12-MIN(IND!R$11:R$42))/(MAX(IND!R$11:R$42)-MIN(IND!R$11:R$42)),100*(MAX(IND!R$11:R$42)-IND!R12)/(MAX(IND!R$11:R$42)-MIN(IND!R$11:R$42)))</f>
        <v>51.870922783807949</v>
      </c>
      <c r="S11" s="50">
        <f>IF(S$1="Sí",100*(IND!S12-MIN(IND!S$11:S$42))/(MAX(IND!S$11:S$42)-MIN(IND!S$11:S$42)),100*(MAX(IND!S$11:S$42)-IND!S12)/(MAX(IND!S$11:S$42)-MIN(IND!S$11:S$42)))</f>
        <v>0</v>
      </c>
      <c r="T11" s="50">
        <f>IF(T$1="Sí",100*(IND!T12-MIN(IND!T$11:T$42))/(MAX(IND!T$11:T$42)-MIN(IND!T$11:T$42)),100*(MAX(IND!T$11:T$42)-IND!T12)/(MAX(IND!T$11:T$42)-MIN(IND!T$11:T$42)))</f>
        <v>66.333249666309314</v>
      </c>
      <c r="U11" s="50">
        <f>IF(U$1="Sí",100*(IND!U12-MIN(IND!U$11:U$42))/(MAX(IND!U$11:U$42)-MIN(IND!U$11:U$42)),100*(MAX(IND!U$11:U$42)-IND!U12)/(MAX(IND!U$11:U$42)-MIN(IND!U$11:U$42)))</f>
        <v>79.988306466891132</v>
      </c>
      <c r="V11" s="50">
        <f>IF(V$1="Sí",100*(IND!V12-MIN(IND!V$11:V$42))/(MAX(IND!V$11:V$42)-MIN(IND!V$11:V$42)),100*(MAX(IND!V$11:V$42)-IND!V12)/(MAX(IND!V$11:V$42)-MIN(IND!V$11:V$42)))</f>
        <v>12.395289945450672</v>
      </c>
      <c r="W11" s="50">
        <f>IF(W$1="Sí",100*(IND!W12-MIN(IND!W$11:W$42))/(MAX(IND!W$11:W$42)-MIN(IND!W$11:W$42)),100*(MAX(IND!W$11:W$42)-IND!W12)/(MAX(IND!W$11:W$42)-MIN(IND!W$11:W$42)))</f>
        <v>41.868150733926626</v>
      </c>
      <c r="X11" s="50">
        <f>IF(X$1="Sí",100*(IND!X12-MIN(IND!X$11:X$42))/(MAX(IND!X$11:X$42)-MIN(IND!X$11:X$42)),100*(MAX(IND!X$11:X$42)-IND!X12)/(MAX(IND!X$11:X$42)-MIN(IND!X$11:X$42)))</f>
        <v>38.758826897385362</v>
      </c>
      <c r="Y11" s="50">
        <f>IF(Y$1="Sí",100*(IND!Y12-MIN(IND!Y$11:Y$42))/(MAX(IND!Y$11:Y$42)-MIN(IND!Y$11:Y$42)),100*(MAX(IND!Y$11:Y$42)-IND!Y12)/(MAX(IND!Y$11:Y$42)-MIN(IND!Y$11:Y$42)))</f>
        <v>60.480607329791013</v>
      </c>
      <c r="Z11" s="50">
        <f>IF(Z$1="Sí",100*(IND!Z12-MIN(IND!Z$11:Z$42))/(MAX(IND!Z$11:Z$42)-MIN(IND!Z$11:Z$42)),100*(MAX(IND!Z$11:Z$42)-IND!Z12)/(MAX(IND!Z$11:Z$42)-MIN(IND!Z$11:Z$42)))</f>
        <v>15.261050854973092</v>
      </c>
      <c r="AA11" s="50">
        <f>IF(AA$1="Sí",100*(IND!AA12-MIN(IND!AA$11:AA$42))/(MAX(IND!AA$11:AA$42)-MIN(IND!AA$11:AA$42)),100*(MAX(IND!AA$11:AA$42)-IND!AA12)/(MAX(IND!AA$11:AA$42)-MIN(IND!AA$11:AA$42)))</f>
        <v>44.327772615794984</v>
      </c>
      <c r="AB11" s="50">
        <f>IF(AB$1="Sí",100*(IND!AB12-MIN(IND!AB$11:AB$42))/(MAX(IND!AB$11:AB$42)-MIN(IND!AB$11:AB$42)),100*(MAX(IND!AB$11:AB$42)-IND!AB12)/(MAX(IND!AB$11:AB$42)-MIN(IND!AB$11:AB$42)))</f>
        <v>10.717605217536097</v>
      </c>
      <c r="AC11" s="50">
        <f>IF(AC$1="Sí",100*(IND!AC12-MIN(IND!AC$11:AC$42))/(MAX(IND!AC$11:AC$42)-MIN(IND!AC$11:AC$42)),100*(MAX(IND!AC$11:AC$42)-IND!AC12)/(MAX(IND!AC$11:AC$42)-MIN(IND!AC$11:AC$42)))</f>
        <v>74.183006535947726</v>
      </c>
      <c r="AD11" s="50">
        <f>IF(AD$1="Sí",100*(IND!AD12-MIN(IND!AD$11:AD$42))/(MAX(IND!AD$11:AD$42)-MIN(IND!AD$11:AD$42)),100*(MAX(IND!AD$11:AD$42)-IND!AD12)/(MAX(IND!AD$11:AD$42)-MIN(IND!AD$11:AD$42)))</f>
        <v>73.350564384538558</v>
      </c>
      <c r="AE11" s="50">
        <f>IF(AE$1="Sí",100*(IND!AE12-MIN(IND!AE$11:AE$42))/(MAX(IND!AE$11:AE$42)-MIN(IND!AE$11:AE$42)),100*(MAX(IND!AE$11:AE$42)-IND!AE12)/(MAX(IND!AE$11:AE$42)-MIN(IND!AE$11:AE$42)))</f>
        <v>86.911224728550934</v>
      </c>
      <c r="AF11" s="50">
        <f>IF(AF$1="Sí",100*(IND!AF12-MIN(IND!AF$11:AF$42))/(MAX(IND!AF$11:AF$42)-MIN(IND!AF$11:AF$42)),100*(MAX(IND!AF$11:AF$42)-IND!AF12)/(MAX(IND!AF$11:AF$42)-MIN(IND!AF$11:AF$42)))</f>
        <v>46.420586748039327</v>
      </c>
      <c r="AG11" s="50">
        <f>IF(AG$1="Sí",100*(IND!AG12-MIN(IND!AG$11:AG$42))/(MAX(IND!AG$11:AG$42)-MIN(IND!AG$11:AG$42)),100*(MAX(IND!AG$11:AG$42)-IND!AG12)/(MAX(IND!AG$11:AG$42)-MIN(IND!AG$11:AG$42)))</f>
        <v>73.166503332821591</v>
      </c>
      <c r="AH11" s="50">
        <f>IF(AH$1="Sí",100*(IND!AH12-MIN(IND!AH$11:AH$42))/(MAX(IND!AH$11:AH$42)-MIN(IND!AH$11:AH$42)),100*(MAX(IND!AH$11:AH$42)-IND!AH12)/(MAX(IND!AH$11:AH$42)-MIN(IND!AH$11:AH$42)))</f>
        <v>37.759221226087142</v>
      </c>
      <c r="AI11" s="50">
        <f>IF(AI$1="Sí",100*(IND!AI12-MIN(IND!AI$11:AI$42))/(MAX(IND!AI$11:AI$42)-MIN(IND!AI$11:AI$42)),100*(MAX(IND!AI$11:AI$42)-IND!AI12)/(MAX(IND!AI$11:AI$42)-MIN(IND!AI$11:AI$42)))</f>
        <v>0.82944632287032005</v>
      </c>
      <c r="AJ11" s="50">
        <f>IF(AJ$1="Sí",100*(IND!AJ12-MIN(IND!AJ$11:AJ$42))/(MAX(IND!AJ$11:AJ$42)-MIN(IND!AJ$11:AJ$42)),100*(MAX(IND!AJ$11:AJ$42)-IND!AJ12)/(MAX(IND!AJ$11:AJ$42)-MIN(IND!AJ$11:AJ$42)))</f>
        <v>86.320337361098467</v>
      </c>
      <c r="AK11" s="50">
        <f>IF(AK$1="Sí",100*(IND!AK12-MIN(IND!AK$11:AK$42))/(MAX(IND!AK$11:AK$42)-MIN(IND!AK$11:AK$42)),100*(MAX(IND!AK$11:AK$42)-IND!AK12)/(MAX(IND!AK$11:AK$42)-MIN(IND!AK$11:AK$42)))</f>
        <v>75.649566701910999</v>
      </c>
      <c r="AL11" s="50">
        <f>IF(AL$1="Sí",100*(IND!AL12-MIN(IND!AL$11:AL$42))/(MAX(IND!AL$11:AL$42)-MIN(IND!AL$11:AL$42)),100*(MAX(IND!AL$11:AL$42)-IND!AL12)/(MAX(IND!AL$11:AL$42)-MIN(IND!AL$11:AL$42)))</f>
        <v>33.292963363616977</v>
      </c>
      <c r="AM11" s="50">
        <f>IF(AM$1="Sí",100*(IND!AM12-MIN(IND!AM$11:AM$42))/(MAX(IND!AM$11:AM$42)-MIN(IND!AM$11:AM$42)),100*(MAX(IND!AM$11:AM$42)-IND!AM12)/(MAX(IND!AM$11:AM$42)-MIN(IND!AM$11:AM$42)))</f>
        <v>3.5617220734205142</v>
      </c>
      <c r="AN11" s="50">
        <f>IF(AN$1="Sí",100*(IND!AN12-MIN(IND!AN$11:AN$42))/(MAX(IND!AN$11:AN$42)-MIN(IND!AN$11:AN$42)),100*(MAX(IND!AN$11:AN$42)-IND!AN12)/(MAX(IND!AN$11:AN$42)-MIN(IND!AN$11:AN$42)))</f>
        <v>71.873112359852385</v>
      </c>
      <c r="AO11" s="31"/>
      <c r="AP11" s="31"/>
      <c r="AQ11" s="50">
        <f>IF(AQ$1="Sí",100*(IND!AQ12-MIN(IND!AQ$11:AQ$42))/(MAX(IND!AQ$11:AQ$42)-MIN(IND!AQ$11:AQ$42)),100*(MAX(IND!AQ$11:AQ$42)-IND!AQ12)/(MAX(IND!AQ$11:AQ$42)-MIN(IND!AQ$11:AQ$42)))</f>
        <v>48.91830447451494</v>
      </c>
      <c r="AR11" s="50">
        <f>IF(AR$1="Sí",100*(IND!AR12-MIN(IND!AR$11:AR$42))/(MAX(IND!AR$11:AR$42)-MIN(IND!AR$11:AR$42)),100*(MAX(IND!AR$11:AR$42)-IND!AR12)/(MAX(IND!AR$11:AR$42)-MIN(IND!AR$11:AR$42)))</f>
        <v>100</v>
      </c>
      <c r="AS11" s="50">
        <f>IF(AS$1="Sí",100*(IND!AS12-MIN(IND!AS$11:AS$42))/(MAX(IND!AS$11:AS$42)-MIN(IND!AS$11:AS$42)),100*(MAX(IND!AS$11:AS$42)-IND!AS12)/(MAX(IND!AS$11:AS$42)-MIN(IND!AS$11:AS$42)))</f>
        <v>4.0248623984638545</v>
      </c>
      <c r="AT11" s="50">
        <f>IF(AT$1="Sí",100*(IND!AT12-MIN(IND!AT$11:AT$42))/(MAX(IND!AT$11:AT$42)-MIN(IND!AT$11:AT$42)),100*(MAX(IND!AT$11:AT$42)-IND!AT12)/(MAX(IND!AT$11:AT$42)-MIN(IND!AT$11:AT$42)))</f>
        <v>13.023911095746351</v>
      </c>
      <c r="AU11" s="50">
        <f>IF(AU$1="Sí",100*(IND!AU12-MIN(IND!AU$11:AU$42))/(MAX(IND!AU$11:AU$42)-MIN(IND!AU$11:AU$42)),100*(MAX(IND!AU$11:AU$42)-IND!AU12)/(MAX(IND!AU$11:AU$42)-MIN(IND!AU$11:AU$42)))</f>
        <v>7.4055433828776227</v>
      </c>
      <c r="AV11" s="50">
        <f>IF(AV$1="Sí",100*(IND!AV12-MIN(IND!AV$11:AV$42))/(MAX(IND!AV$11:AV$42)-MIN(IND!AV$11:AV$42)),100*(MAX(IND!AV$11:AV$42)-IND!AV12)/(MAX(IND!AV$11:AV$42)-MIN(IND!AV$11:AV$42)))</f>
        <v>22.505464328353444</v>
      </c>
      <c r="AW11" s="50">
        <f>IF(AW$1="Sí",100*(IND!AW12-MIN(IND!AW$11:AW$42))/(MAX(IND!AW$11:AW$42)-MIN(IND!AW$11:AW$42)),100*(MAX(IND!AW$11:AW$42)-IND!AW12)/(MAX(IND!AW$11:AW$42)-MIN(IND!AW$11:AW$42)))</f>
        <v>37.763408979222675</v>
      </c>
      <c r="AX11" s="50">
        <f>IF(AX$1="Sí",100*(IND!AX12-MIN(IND!AX$11:AX$42))/(MAX(IND!AX$11:AX$42)-MIN(IND!AX$11:AX$42)),100*(MAX(IND!AX$11:AX$42)-IND!AX12)/(MAX(IND!AX$11:AX$42)-MIN(IND!AX$11:AX$42)))</f>
        <v>33.046995872990728</v>
      </c>
      <c r="AY11" s="50">
        <f>IF(AY$1="Sí",100*(IND!AY12-MIN(IND!AY$11:AY$42))/(MAX(IND!AY$11:AY$42)-MIN(IND!AY$11:AY$42)),100*(MAX(IND!AY$11:AY$42)-IND!AY12)/(MAX(IND!AY$11:AY$42)-MIN(IND!AY$11:AY$42)))</f>
        <v>35.753008139540093</v>
      </c>
      <c r="AZ11" s="50">
        <f>IF(AZ$1="Sí",100*(IND!AZ12-MIN(IND!AZ$11:AZ$42))/(MAX(IND!AZ$11:AZ$42)-MIN(IND!AZ$11:AZ$42)),100*(MAX(IND!AZ$11:AZ$42)-IND!AZ12)/(MAX(IND!AZ$11:AZ$42)-MIN(IND!AZ$11:AZ$42)))</f>
        <v>13.034348304800869</v>
      </c>
      <c r="BA11" s="50">
        <f>IF(BA$1="Sí",100*(IND!BA12-MIN(IND!BA$11:BA$42))/(MAX(IND!BA$11:BA$42)-MIN(IND!BA$11:BA$42)),100*(MAX(IND!BA$11:BA$42)-IND!BA12)/(MAX(IND!BA$11:BA$42)-MIN(IND!BA$11:BA$42)))</f>
        <v>9.6194040061105284</v>
      </c>
      <c r="BB11" s="50">
        <f>IF(BB$1="Sí",100*(IND!BB12-MIN(IND!BB$11:BB$42))/(MAX(IND!BB$11:BB$42)-MIN(IND!BB$11:BB$42)),100*(MAX(IND!BB$11:BB$42)-IND!BB12)/(MAX(IND!BB$11:BB$42)-MIN(IND!BB$11:BB$42)))</f>
        <v>22.248065609254311</v>
      </c>
      <c r="BC11" s="50">
        <f>IF(BC$1="Sí",100*(IND!BC12-MIN(IND!BC$11:BC$42))/(MAX(IND!BC$11:BC$42)-MIN(IND!BC$11:BC$42)),100*(MAX(IND!BC$11:BC$42)-IND!BC12)/(MAX(IND!BC$11:BC$42)-MIN(IND!BC$11:BC$42)))</f>
        <v>18.261114598519445</v>
      </c>
      <c r="BD11" s="50">
        <f>IF(BD$1="Sí",100*(IND!BD12-MIN(IND!BD$11:BD$42))/(MAX(IND!BD$11:BD$42)-MIN(IND!BD$11:BD$42)),100*(MAX(IND!BD$11:BD$42)-IND!BD12)/(MAX(IND!BD$11:BD$42)-MIN(IND!BD$11:BD$42)))</f>
        <v>1.1132706799940051</v>
      </c>
      <c r="BE11" s="50">
        <f>IF(BE$1="Sí",100*(IND!BE12-MIN(IND!BE$11:BE$42))/(MAX(IND!BE$11:BE$42)-MIN(IND!BE$11:BE$42)),100*(MAX(IND!BE$11:BE$42)-IND!BE12)/(MAX(IND!BE$11:BE$42)-MIN(IND!BE$11:BE$42)))</f>
        <v>25.221320035925899</v>
      </c>
      <c r="BF11" s="50">
        <f>IF(BF$1="Sí",100*(IND!BF12-MIN(IND!BF$11:BF$42))/(MAX(IND!BF$11:BF$42)-MIN(IND!BF$11:BF$42)),100*(MAX(IND!BF$11:BF$42)-IND!BF12)/(MAX(IND!BF$11:BF$42)-MIN(IND!BF$11:BF$42)))</f>
        <v>38.502234350103315</v>
      </c>
      <c r="BG11" s="50">
        <f>IF(BG$1="Sí",100*(IND!BG12-MIN(IND!BG$11:BG$42))/(MAX(IND!BG$11:BG$42)-MIN(IND!BG$11:BG$42)),100*(MAX(IND!BG$11:BG$42)-IND!BG12)/(MAX(IND!BG$11:BG$42)-MIN(IND!BG$11:BG$42)))</f>
        <v>46.032639653453089</v>
      </c>
      <c r="BH11" s="31"/>
      <c r="BI11" s="50">
        <f>IF(BI$1="Sí",100*(IND!BI12-MIN(IND!BI$11:BI$42))/(MAX(IND!BI$11:BI$42)-MIN(IND!BI$11:BI$42)),100*(MAX(IND!BI$11:BI$42)-IND!BI12)/(MAX(IND!BI$11:BI$42)-MIN(IND!BI$11:BI$42)))</f>
        <v>100</v>
      </c>
      <c r="BJ11" s="31"/>
      <c r="BK11" s="50">
        <f>IF(BK$1="Sí",100*(IND!BK12-MIN(IND!BK$11:BK$42))/(MAX(IND!BK$11:BK$42)-MIN(IND!BK$11:BK$42)),100*(MAX(IND!BK$11:BK$42)-IND!BK12)/(MAX(IND!BK$11:BK$42)-MIN(IND!BK$11:BK$42)))</f>
        <v>7.911191105406731</v>
      </c>
      <c r="BL11" s="50">
        <f>IF(BL$1="Sí",100*(IND!BL12-MIN(IND!BL$11:BL$42))/(MAX(IND!BL$11:BL$42)-MIN(IND!BL$11:BL$42)),100*(MAX(IND!BL$11:BL$42)-IND!BL12)/(MAX(IND!BL$11:BL$42)-MIN(IND!BL$11:BL$42)))</f>
        <v>72.619461814049345</v>
      </c>
      <c r="BM11" s="50">
        <f>IF(BM$1="Sí",100*(IND!BM12-MIN(IND!BM$11:BM$42))/(MAX(IND!BM$11:BM$42)-MIN(IND!BM$11:BM$42)),100*(MAX(IND!BM$11:BM$42)-IND!BM12)/(MAX(IND!BM$11:BM$42)-MIN(IND!BM$11:BM$42)))</f>
        <v>36.796127669983854</v>
      </c>
      <c r="BN11" s="50">
        <f>IF(BN$1="Sí",100*(IND!BN12-MIN(IND!BN$11:BN$42))/(MAX(IND!BN$11:BN$42)-MIN(IND!BN$11:BN$42)),100*(MAX(IND!BN$11:BN$42)-IND!BN12)/(MAX(IND!BN$11:BN$42)-MIN(IND!BN$11:BN$42)))</f>
        <v>38.55932252203862</v>
      </c>
      <c r="BO11" s="50">
        <f>IF(BO$1="Sí",100*(IND!BO12-MIN(IND!BO$11:BO$42))/(MAX(IND!BO$11:BO$42)-MIN(IND!BO$11:BO$42)),100*(MAX(IND!BO$11:BO$42)-IND!BO12)/(MAX(IND!BO$11:BO$42)-MIN(IND!BO$11:BO$42)))</f>
        <v>1.1038028399137225</v>
      </c>
      <c r="BP11" s="31"/>
      <c r="BQ11" s="31"/>
      <c r="BR11" s="31"/>
      <c r="BS11" s="31"/>
      <c r="BT11" s="31"/>
      <c r="BU11" s="98"/>
      <c r="BV11" s="8">
        <f>IND!BV12</f>
        <v>6157.3340529999996</v>
      </c>
      <c r="BW11" s="8" t="str">
        <f>IND!BW12</f>
        <v>Noroeste</v>
      </c>
      <c r="BX11" s="36">
        <f>IND!BX12</f>
        <v>0.9225529737520044</v>
      </c>
      <c r="BY11" s="8">
        <f>IND!BY12</f>
        <v>-0.85511090000000001</v>
      </c>
      <c r="BZ11" s="8" t="str">
        <f>IND!BZ12</f>
        <v>Muy bajo</v>
      </c>
      <c r="CA11" s="8">
        <f>IND!CA12</f>
        <v>3.4805581569671999</v>
      </c>
      <c r="CB11" s="36">
        <f>IND!CB12</f>
        <v>0.70955351545806111</v>
      </c>
      <c r="CC11" s="91">
        <f>IND!CC12</f>
        <v>14803.335257682023</v>
      </c>
    </row>
    <row r="12" spans="2:81" x14ac:dyDescent="0.25">
      <c r="B12" s="5">
        <v>3</v>
      </c>
      <c r="C12" s="6" t="s">
        <v>26</v>
      </c>
      <c r="D12"/>
      <c r="E12" s="50">
        <f>IF(E$1="Sí",100*(IND!E13-MIN(IND!E$11:E$42))/(MAX(IND!E$11:E$42)-MIN(IND!E$11:E$42)),100*(MAX(IND!E$11:E$42)-IND!E13)/(MAX(IND!E$11:E$42)-MIN(IND!E$11:E$42)))</f>
        <v>41.565830047574742</v>
      </c>
      <c r="F12" s="50">
        <f>IF(F$1="Sí",100*(IND!F13-MIN(IND!F$11:F$42))/(MAX(IND!F$11:F$42)-MIN(IND!F$11:F$42)),100*(MAX(IND!F$11:F$42)-IND!F13)/(MAX(IND!F$11:F$42)-MIN(IND!F$11:F$42)))</f>
        <v>0</v>
      </c>
      <c r="G12" s="50">
        <f>IF(G$1="Sí",100*(IND!G13-MIN(IND!G$11:G$42))/(MAX(IND!G$11:G$42)-MIN(IND!G$11:G$42)),100*(MAX(IND!G$11:G$42)-IND!G13)/(MAX(IND!G$11:G$42)-MIN(IND!G$11:G$42)))</f>
        <v>54.980176065248571</v>
      </c>
      <c r="H12" s="50">
        <f>IF(H$1="Sí",100*(IND!H13-MIN(IND!H$11:H$42))/(MAX(IND!H$11:H$42)-MIN(IND!H$11:H$42)),100*(MAX(IND!H$11:H$42)-IND!H13)/(MAX(IND!H$11:H$42)-MIN(IND!H$11:H$42)))</f>
        <v>53.655013833387507</v>
      </c>
      <c r="I12" s="50">
        <f>IF(I$1="Sí",100*(IND!I13-MIN(IND!I$11:I$42))/(MAX(IND!I$11:I$42)-MIN(IND!I$11:I$42)),100*(MAX(IND!I$11:I$42)-IND!I13)/(MAX(IND!I$11:I$42)-MIN(IND!I$11:I$42)))</f>
        <v>100</v>
      </c>
      <c r="J12" s="50">
        <f>IF(J$1="Sí",100*(IND!J13-MIN(IND!J$11:J$42))/(MAX(IND!J$11:J$42)-MIN(IND!J$11:J$42)),100*(MAX(IND!J$11:J$42)-IND!J13)/(MAX(IND!J$11:J$42)-MIN(IND!J$11:J$42)))</f>
        <v>81.065387740697673</v>
      </c>
      <c r="K12" s="50">
        <f>IF(K$1="Sí",100*(IND!K13-MIN(IND!K$11:K$42))/(MAX(IND!K$11:K$42)-MIN(IND!K$11:K$42)),100*(MAX(IND!K$11:K$42)-IND!K13)/(MAX(IND!K$11:K$42)-MIN(IND!K$11:K$42)))</f>
        <v>75.275211815808589</v>
      </c>
      <c r="L12" s="50">
        <f>IF(L$1="Sí",100*(IND!L13-MIN(IND!L$11:L$42))/(MAX(IND!L$11:L$42)-MIN(IND!L$11:L$42)),100*(MAX(IND!L$11:L$42)-IND!L13)/(MAX(IND!L$11:L$42)-MIN(IND!L$11:L$42)))</f>
        <v>95.582523024735465</v>
      </c>
      <c r="M12" s="50">
        <f>IF(M$1="Sí",100*(IND!M13-MIN(IND!M$11:M$42))/(MAX(IND!M$11:M$42)-MIN(IND!M$11:M$42)),100*(MAX(IND!M$11:M$42)-IND!M13)/(MAX(IND!M$11:M$42)-MIN(IND!M$11:M$42)))</f>
        <v>100</v>
      </c>
      <c r="N12" s="50">
        <f>IF(N$1="Sí",100*(IND!N13-MIN(IND!N$11:N$42))/(MAX(IND!N$11:N$42)-MIN(IND!N$11:N$42)),100*(MAX(IND!N$11:N$42)-IND!N13)/(MAX(IND!N$11:N$42)-MIN(IND!N$11:N$42)))</f>
        <v>9.7089993191395276</v>
      </c>
      <c r="O12" s="50">
        <f>IF(O$1="Sí",100*(IND!O13-MIN(IND!O$11:O$42))/(MAX(IND!O$11:O$42)-MIN(IND!O$11:O$42)),100*(MAX(IND!O$11:O$42)-IND!O13)/(MAX(IND!O$11:O$42)-MIN(IND!O$11:O$42)))</f>
        <v>74.56947835976888</v>
      </c>
      <c r="P12" s="50">
        <f>IF(P$1="Sí",100*(IND!P13-MIN(IND!P$11:P$42))/(MAX(IND!P$11:P$42)-MIN(IND!P$11:P$42)),100*(MAX(IND!P$11:P$42)-IND!P13)/(MAX(IND!P$11:P$42)-MIN(IND!P$11:P$42)))</f>
        <v>9.3412334172647089</v>
      </c>
      <c r="Q12" s="50">
        <f>IF(Q$1="Sí",100*(IND!Q13-MIN(IND!Q$11:Q$42))/(MAX(IND!Q$11:Q$42)-MIN(IND!Q$11:Q$42)),100*(MAX(IND!Q$11:Q$42)-IND!Q13)/(MAX(IND!Q$11:Q$42)-MIN(IND!Q$11:Q$42)))</f>
        <v>52.786943023331546</v>
      </c>
      <c r="R12" s="50">
        <f>IF(R$1="Sí",100*(IND!R13-MIN(IND!R$11:R$42))/(MAX(IND!R$11:R$42)-MIN(IND!R$11:R$42)),100*(MAX(IND!R$11:R$42)-IND!R13)/(MAX(IND!R$11:R$42)-MIN(IND!R$11:R$42)))</f>
        <v>41.963640333636796</v>
      </c>
      <c r="S12" s="50">
        <f>IF(S$1="Sí",100*(IND!S13-MIN(IND!S$11:S$42))/(MAX(IND!S$11:S$42)-MIN(IND!S$11:S$42)),100*(MAX(IND!S$11:S$42)-IND!S13)/(MAX(IND!S$11:S$42)-MIN(IND!S$11:S$42)))</f>
        <v>60.933482526335581</v>
      </c>
      <c r="T12" s="50">
        <f>IF(T$1="Sí",100*(IND!T13-MIN(IND!T$11:T$42))/(MAX(IND!T$11:T$42)-MIN(IND!T$11:T$42)),100*(MAX(IND!T$11:T$42)-IND!T13)/(MAX(IND!T$11:T$42)-MIN(IND!T$11:T$42)))</f>
        <v>67.671531083081348</v>
      </c>
      <c r="U12" s="50">
        <f>IF(U$1="Sí",100*(IND!U13-MIN(IND!U$11:U$42))/(MAX(IND!U$11:U$42)-MIN(IND!U$11:U$42)),100*(MAX(IND!U$11:U$42)-IND!U13)/(MAX(IND!U$11:U$42)-MIN(IND!U$11:U$42)))</f>
        <v>60.63408152477961</v>
      </c>
      <c r="V12" s="50">
        <f>IF(V$1="Sí",100*(IND!V13-MIN(IND!V$11:V$42))/(MAX(IND!V$11:V$42)-MIN(IND!V$11:V$42)),100*(MAX(IND!V$11:V$42)-IND!V13)/(MAX(IND!V$11:V$42)-MIN(IND!V$11:V$42)))</f>
        <v>43.254271999422123</v>
      </c>
      <c r="W12" s="50">
        <f>IF(W$1="Sí",100*(IND!W13-MIN(IND!W$11:W$42))/(MAX(IND!W$11:W$42)-MIN(IND!W$11:W$42)),100*(MAX(IND!W$11:W$42)-IND!W13)/(MAX(IND!W$11:W$42)-MIN(IND!W$11:W$42)))</f>
        <v>78.533005236201305</v>
      </c>
      <c r="X12" s="50">
        <f>IF(X$1="Sí",100*(IND!X13-MIN(IND!X$11:X$42))/(MAX(IND!X$11:X$42)-MIN(IND!X$11:X$42)),100*(MAX(IND!X$11:X$42)-IND!X13)/(MAX(IND!X$11:X$42)-MIN(IND!X$11:X$42)))</f>
        <v>8.0459952923214786</v>
      </c>
      <c r="Y12" s="50">
        <f>IF(Y$1="Sí",100*(IND!Y13-MIN(IND!Y$11:Y$42))/(MAX(IND!Y$11:Y$42)-MIN(IND!Y$11:Y$42)),100*(MAX(IND!Y$11:Y$42)-IND!Y13)/(MAX(IND!Y$11:Y$42)-MIN(IND!Y$11:Y$42)))</f>
        <v>30.838633553674676</v>
      </c>
      <c r="Z12" s="50">
        <f>IF(Z$1="Sí",100*(IND!Z13-MIN(IND!Z$11:Z$42))/(MAX(IND!Z$11:Z$42)-MIN(IND!Z$11:Z$42)),100*(MAX(IND!Z$11:Z$42)-IND!Z13)/(MAX(IND!Z$11:Z$42)-MIN(IND!Z$11:Z$42)))</f>
        <v>91.733431555904559</v>
      </c>
      <c r="AA12" s="50">
        <f>IF(AA$1="Sí",100*(IND!AA13-MIN(IND!AA$11:AA$42))/(MAX(IND!AA$11:AA$42)-MIN(IND!AA$11:AA$42)),100*(MAX(IND!AA$11:AA$42)-IND!AA13)/(MAX(IND!AA$11:AA$42)-MIN(IND!AA$11:AA$42)))</f>
        <v>43.891665769176811</v>
      </c>
      <c r="AB12" s="50">
        <f>IF(AB$1="Sí",100*(IND!AB13-MIN(IND!AB$11:AB$42))/(MAX(IND!AB$11:AB$42)-MIN(IND!AB$11:AB$42)),100*(MAX(IND!AB$11:AB$42)-IND!AB13)/(MAX(IND!AB$11:AB$42)-MIN(IND!AB$11:AB$42)))</f>
        <v>0</v>
      </c>
      <c r="AC12" s="50">
        <f>IF(AC$1="Sí",100*(IND!AC13-MIN(IND!AC$11:AC$42))/(MAX(IND!AC$11:AC$42)-MIN(IND!AC$11:AC$42)),100*(MAX(IND!AC$11:AC$42)-IND!AC13)/(MAX(IND!AC$11:AC$42)-MIN(IND!AC$11:AC$42)))</f>
        <v>72.549019607843135</v>
      </c>
      <c r="AD12" s="50">
        <f>IF(AD$1="Sí",100*(IND!AD13-MIN(IND!AD$11:AD$42))/(MAX(IND!AD$11:AD$42)-MIN(IND!AD$11:AD$42)),100*(MAX(IND!AD$11:AD$42)-IND!AD13)/(MAX(IND!AD$11:AD$42)-MIN(IND!AD$11:AD$42)))</f>
        <v>74.984118529821899</v>
      </c>
      <c r="AE12" s="50">
        <f>IF(AE$1="Sí",100*(IND!AE13-MIN(IND!AE$11:AE$42))/(MAX(IND!AE$11:AE$42)-MIN(IND!AE$11:AE$42)),100*(MAX(IND!AE$11:AE$42)-IND!AE13)/(MAX(IND!AE$11:AE$42)-MIN(IND!AE$11:AE$42)))</f>
        <v>94.419248797303979</v>
      </c>
      <c r="AF12" s="50">
        <f>IF(AF$1="Sí",100*(IND!AF13-MIN(IND!AF$11:AF$42))/(MAX(IND!AF$11:AF$42)-MIN(IND!AF$11:AF$42)),100*(MAX(IND!AF$11:AF$42)-IND!AF13)/(MAX(IND!AF$11:AF$42)-MIN(IND!AF$11:AF$42)))</f>
        <v>89.421179188477737</v>
      </c>
      <c r="AG12" s="50">
        <f>IF(AG$1="Sí",100*(IND!AG13-MIN(IND!AG$11:AG$42))/(MAX(IND!AG$11:AG$42)-MIN(IND!AG$11:AG$42)),100*(MAX(IND!AG$11:AG$42)-IND!AG13)/(MAX(IND!AG$11:AG$42)-MIN(IND!AG$11:AG$42)))</f>
        <v>80.218650311300308</v>
      </c>
      <c r="AH12" s="50">
        <f>IF(AH$1="Sí",100*(IND!AH13-MIN(IND!AH$11:AH$42))/(MAX(IND!AH$11:AH$42)-MIN(IND!AH$11:AH$42)),100*(MAX(IND!AH$11:AH$42)-IND!AH13)/(MAX(IND!AH$11:AH$42)-MIN(IND!AH$11:AH$42)))</f>
        <v>24.865205700985534</v>
      </c>
      <c r="AI12" s="50">
        <f>IF(AI$1="Sí",100*(IND!AI13-MIN(IND!AI$11:AI$42))/(MAX(IND!AI$11:AI$42)-MIN(IND!AI$11:AI$42)),100*(MAX(IND!AI$11:AI$42)-IND!AI13)/(MAX(IND!AI$11:AI$42)-MIN(IND!AI$11:AI$42)))</f>
        <v>29.143520416640463</v>
      </c>
      <c r="AJ12" s="50">
        <f>IF(AJ$1="Sí",100*(IND!AJ13-MIN(IND!AJ$11:AJ$42))/(MAX(IND!AJ$11:AJ$42)-MIN(IND!AJ$11:AJ$42)),100*(MAX(IND!AJ$11:AJ$42)-IND!AJ13)/(MAX(IND!AJ$11:AJ$42)-MIN(IND!AJ$11:AJ$42)))</f>
        <v>36.752715464452045</v>
      </c>
      <c r="AK12" s="50">
        <f>IF(AK$1="Sí",100*(IND!AK13-MIN(IND!AK$11:AK$42))/(MAX(IND!AK$11:AK$42)-MIN(IND!AK$11:AK$42)),100*(MAX(IND!AK$11:AK$42)-IND!AK13)/(MAX(IND!AK$11:AK$42)-MIN(IND!AK$11:AK$42)))</f>
        <v>74.708244667374785</v>
      </c>
      <c r="AL12" s="50">
        <f>IF(AL$1="Sí",100*(IND!AL13-MIN(IND!AL$11:AL$42))/(MAX(IND!AL$11:AL$42)-MIN(IND!AL$11:AL$42)),100*(MAX(IND!AL$11:AL$42)-IND!AL13)/(MAX(IND!AL$11:AL$42)-MIN(IND!AL$11:AL$42)))</f>
        <v>36.7322271249568</v>
      </c>
      <c r="AM12" s="50">
        <f>IF(AM$1="Sí",100*(IND!AM13-MIN(IND!AM$11:AM$42))/(MAX(IND!AM$11:AM$42)-MIN(IND!AM$11:AM$42)),100*(MAX(IND!AM$11:AM$42)-IND!AM13)/(MAX(IND!AM$11:AM$42)-MIN(IND!AM$11:AM$42)))</f>
        <v>2.6760430519616243</v>
      </c>
      <c r="AN12" s="50">
        <f>IF(AN$1="Sí",100*(IND!AN13-MIN(IND!AN$11:AN$42))/(MAX(IND!AN$11:AN$42)-MIN(IND!AN$11:AN$42)),100*(MAX(IND!AN$11:AN$42)-IND!AN13)/(MAX(IND!AN$11:AN$42)-MIN(IND!AN$11:AN$42)))</f>
        <v>32.770176675404734</v>
      </c>
      <c r="AO12" s="31"/>
      <c r="AP12" s="31"/>
      <c r="AQ12" s="50">
        <f>IF(AQ$1="Sí",100*(IND!AQ13-MIN(IND!AQ$11:AQ$42))/(MAX(IND!AQ$11:AQ$42)-MIN(IND!AQ$11:AQ$42)),100*(MAX(IND!AQ$11:AQ$42)-IND!AQ13)/(MAX(IND!AQ$11:AQ$42)-MIN(IND!AQ$11:AQ$42)))</f>
        <v>82.121204528433864</v>
      </c>
      <c r="AR12" s="50">
        <f>IF(AR$1="Sí",100*(IND!AR13-MIN(IND!AR$11:AR$42))/(MAX(IND!AR$11:AR$42)-MIN(IND!AR$11:AR$42)),100*(MAX(IND!AR$11:AR$42)-IND!AR13)/(MAX(IND!AR$11:AR$42)-MIN(IND!AR$11:AR$42)))</f>
        <v>9.2344846873672335</v>
      </c>
      <c r="AS12" s="50">
        <f>IF(AS$1="Sí",100*(IND!AS13-MIN(IND!AS$11:AS$42))/(MAX(IND!AS$11:AS$42)-MIN(IND!AS$11:AS$42)),100*(MAX(IND!AS$11:AS$42)-IND!AS13)/(MAX(IND!AS$11:AS$42)-MIN(IND!AS$11:AS$42)))</f>
        <v>8.5869257554023939</v>
      </c>
      <c r="AT12" s="50">
        <f>IF(AT$1="Sí",100*(IND!AT13-MIN(IND!AT$11:AT$42))/(MAX(IND!AT$11:AT$42)-MIN(IND!AT$11:AT$42)),100*(MAX(IND!AT$11:AT$42)-IND!AT13)/(MAX(IND!AT$11:AT$42)-MIN(IND!AT$11:AT$42)))</f>
        <v>2.8444839406733395</v>
      </c>
      <c r="AU12" s="50">
        <f>IF(AU$1="Sí",100*(IND!AU13-MIN(IND!AU$11:AU$42))/(MAX(IND!AU$11:AU$42)-MIN(IND!AU$11:AU$42)),100*(MAX(IND!AU$11:AU$42)-IND!AU13)/(MAX(IND!AU$11:AU$42)-MIN(IND!AU$11:AU$42)))</f>
        <v>4.6063855894976315</v>
      </c>
      <c r="AV12" s="50">
        <f>IF(AV$1="Sí",100*(IND!AV13-MIN(IND!AV$11:AV$42))/(MAX(IND!AV$11:AV$42)-MIN(IND!AV$11:AV$42)),100*(MAX(IND!AV$11:AV$42)-IND!AV13)/(MAX(IND!AV$11:AV$42)-MIN(IND!AV$11:AV$42)))</f>
        <v>63.962781813297013</v>
      </c>
      <c r="AW12" s="50">
        <f>IF(AW$1="Sí",100*(IND!AW13-MIN(IND!AW$11:AW$42))/(MAX(IND!AW$11:AW$42)-MIN(IND!AW$11:AW$42)),100*(MAX(IND!AW$11:AW$42)-IND!AW13)/(MAX(IND!AW$11:AW$42)-MIN(IND!AW$11:AW$42)))</f>
        <v>34.96799733221458</v>
      </c>
      <c r="AX12" s="50">
        <f>IF(AX$1="Sí",100*(IND!AX13-MIN(IND!AX$11:AX$42))/(MAX(IND!AX$11:AX$42)-MIN(IND!AX$11:AX$42)),100*(MAX(IND!AX$11:AX$42)-IND!AX13)/(MAX(IND!AX$11:AX$42)-MIN(IND!AX$11:AX$42)))</f>
        <v>18.999762562505065</v>
      </c>
      <c r="AY12" s="50">
        <f>IF(AY$1="Sí",100*(IND!AY13-MIN(IND!AY$11:AY$42))/(MAX(IND!AY$11:AY$42)-MIN(IND!AY$11:AY$42)),100*(MAX(IND!AY$11:AY$42)-IND!AY13)/(MAX(IND!AY$11:AY$42)-MIN(IND!AY$11:AY$42)))</f>
        <v>16.992527778853226</v>
      </c>
      <c r="AZ12" s="50">
        <f>IF(AZ$1="Sí",100*(IND!AZ13-MIN(IND!AZ$11:AZ$42))/(MAX(IND!AZ$11:AZ$42)-MIN(IND!AZ$11:AZ$42)),100*(MAX(IND!AZ$11:AZ$42)-IND!AZ13)/(MAX(IND!AZ$11:AZ$42)-MIN(IND!AZ$11:AZ$42)))</f>
        <v>5.1251235533373922</v>
      </c>
      <c r="BA12" s="50">
        <f>IF(BA$1="Sí",100*(IND!BA13-MIN(IND!BA$11:BA$42))/(MAX(IND!BA$11:BA$42)-MIN(IND!BA$11:BA$42)),100*(MAX(IND!BA$11:BA$42)-IND!BA13)/(MAX(IND!BA$11:BA$42)-MIN(IND!BA$11:BA$42)))</f>
        <v>11.475964495757024</v>
      </c>
      <c r="BB12" s="50">
        <f>IF(BB$1="Sí",100*(IND!BB13-MIN(IND!BB$11:BB$42))/(MAX(IND!BB$11:BB$42)-MIN(IND!BB$11:BB$42)),100*(MAX(IND!BB$11:BB$42)-IND!BB13)/(MAX(IND!BB$11:BB$42)-MIN(IND!BB$11:BB$42)))</f>
        <v>38.095292748422608</v>
      </c>
      <c r="BC12" s="50">
        <f>IF(BC$1="Sí",100*(IND!BC13-MIN(IND!BC$11:BC$42))/(MAX(IND!BC$11:BC$42)-MIN(IND!BC$11:BC$42)),100*(MAX(IND!BC$11:BC$42)-IND!BC13)/(MAX(IND!BC$11:BC$42)-MIN(IND!BC$11:BC$42)))</f>
        <v>16.153153427325407</v>
      </c>
      <c r="BD12" s="50">
        <f>IF(BD$1="Sí",100*(IND!BD13-MIN(IND!BD$11:BD$42))/(MAX(IND!BD$11:BD$42)-MIN(IND!BD$11:BD$42)),100*(MAX(IND!BD$11:BD$42)-IND!BD13)/(MAX(IND!BD$11:BD$42)-MIN(IND!BD$11:BD$42)))</f>
        <v>23.286707887186957</v>
      </c>
      <c r="BE12" s="50">
        <f>IF(BE$1="Sí",100*(IND!BE13-MIN(IND!BE$11:BE$42))/(MAX(IND!BE$11:BE$42)-MIN(IND!BE$11:BE$42)),100*(MAX(IND!BE$11:BE$42)-IND!BE13)/(MAX(IND!BE$11:BE$42)-MIN(IND!BE$11:BE$42)))</f>
        <v>4.8960069456249267</v>
      </c>
      <c r="BF12" s="50">
        <f>IF(BF$1="Sí",100*(IND!BF13-MIN(IND!BF$11:BF$42))/(MAX(IND!BF$11:BF$42)-MIN(IND!BF$11:BF$42)),100*(MAX(IND!BF$11:BF$42)-IND!BF13)/(MAX(IND!BF$11:BF$42)-MIN(IND!BF$11:BF$42)))</f>
        <v>49.556084035220167</v>
      </c>
      <c r="BG12" s="50">
        <f>IF(BG$1="Sí",100*(IND!BG13-MIN(IND!BG$11:BG$42))/(MAX(IND!BG$11:BG$42)-MIN(IND!BG$11:BG$42)),100*(MAX(IND!BG$11:BG$42)-IND!BG13)/(MAX(IND!BG$11:BG$42)-MIN(IND!BG$11:BG$42)))</f>
        <v>14.745044196068006</v>
      </c>
      <c r="BH12" s="31"/>
      <c r="BI12" s="50">
        <f>IF(BI$1="Sí",100*(IND!BI13-MIN(IND!BI$11:BI$42))/(MAX(IND!BI$11:BI$42)-MIN(IND!BI$11:BI$42)),100*(MAX(IND!BI$11:BI$42)-IND!BI13)/(MAX(IND!BI$11:BI$42)-MIN(IND!BI$11:BI$42)))</f>
        <v>97.62020398251579</v>
      </c>
      <c r="BJ12" s="31"/>
      <c r="BK12" s="50">
        <f>IF(BK$1="Sí",100*(IND!BK13-MIN(IND!BK$11:BK$42))/(MAX(IND!BK$11:BK$42)-MIN(IND!BK$11:BK$42)),100*(MAX(IND!BK$11:BK$42)-IND!BK13)/(MAX(IND!BK$11:BK$42)-MIN(IND!BK$11:BK$42)))</f>
        <v>44.108755467521775</v>
      </c>
      <c r="BL12" s="50">
        <f>IF(BL$1="Sí",100*(IND!BL13-MIN(IND!BL$11:BL$42))/(MAX(IND!BL$11:BL$42)-MIN(IND!BL$11:BL$42)),100*(MAX(IND!BL$11:BL$42)-IND!BL13)/(MAX(IND!BL$11:BL$42)-MIN(IND!BL$11:BL$42)))</f>
        <v>93.573834352190246</v>
      </c>
      <c r="BM12" s="50">
        <f>IF(BM$1="Sí",100*(IND!BM13-MIN(IND!BM$11:BM$42))/(MAX(IND!BM$11:BM$42)-MIN(IND!BM$11:BM$42)),100*(MAX(IND!BM$11:BM$42)-IND!BM13)/(MAX(IND!BM$11:BM$42)-MIN(IND!BM$11:BM$42)))</f>
        <v>44.363811641871706</v>
      </c>
      <c r="BN12" s="50">
        <f>IF(BN$1="Sí",100*(IND!BN13-MIN(IND!BN$11:BN$42))/(MAX(IND!BN$11:BN$42)-MIN(IND!BN$11:BN$42)),100*(MAX(IND!BN$11:BN$42)-IND!BN13)/(MAX(IND!BN$11:BN$42)-MIN(IND!BN$11:BN$42)))</f>
        <v>90.575731626864695</v>
      </c>
      <c r="BO12" s="50">
        <f>IF(BO$1="Sí",100*(IND!BO13-MIN(IND!BO$11:BO$42))/(MAX(IND!BO$11:BO$42)-MIN(IND!BO$11:BO$42)),100*(MAX(IND!BO$11:BO$42)-IND!BO13)/(MAX(IND!BO$11:BO$42)-MIN(IND!BO$11:BO$42)))</f>
        <v>27.468629954397876</v>
      </c>
      <c r="BP12" s="31"/>
      <c r="BQ12" s="31"/>
      <c r="BR12" s="31"/>
      <c r="BS12" s="31"/>
      <c r="BT12" s="31"/>
      <c r="BU12" s="98"/>
      <c r="BV12" s="8">
        <f>IND!BV13</f>
        <v>6746.7539150000002</v>
      </c>
      <c r="BW12" s="8" t="str">
        <f>IND!BW13</f>
        <v>Noroeste</v>
      </c>
      <c r="BX12" s="36">
        <f>IND!BX13</f>
        <v>0.86736281037197216</v>
      </c>
      <c r="BY12" s="8">
        <f>IND!BY13</f>
        <v>-0.47379569999999999</v>
      </c>
      <c r="BZ12" s="8" t="str">
        <f>IND!BZ13</f>
        <v>Bajo</v>
      </c>
      <c r="CA12" s="8">
        <f>IND!CA13</f>
        <v>3.3390460014343</v>
      </c>
      <c r="CB12" s="36">
        <f>IND!CB13</f>
        <v>0.74504835410079973</v>
      </c>
      <c r="CC12" s="91">
        <f>IND!CC13</f>
        <v>15655.819063682533</v>
      </c>
    </row>
    <row r="13" spans="2:81" x14ac:dyDescent="0.25">
      <c r="B13" s="5">
        <v>4</v>
      </c>
      <c r="C13" s="6" t="s">
        <v>27</v>
      </c>
      <c r="D13"/>
      <c r="E13" s="50">
        <f>IF(E$1="Sí",100*(IND!E14-MIN(IND!E$11:E$42))/(MAX(IND!E$11:E$42)-MIN(IND!E$11:E$42)),100*(MAX(IND!E$11:E$42)-IND!E14)/(MAX(IND!E$11:E$42)-MIN(IND!E$11:E$42)))</f>
        <v>42.021005598365356</v>
      </c>
      <c r="F13" s="50">
        <f>IF(F$1="Sí",100*(IND!F14-MIN(IND!F$11:F$42))/(MAX(IND!F$11:F$42)-MIN(IND!F$11:F$42)),100*(MAX(IND!F$11:F$42)-IND!F14)/(MAX(IND!F$11:F$42)-MIN(IND!F$11:F$42)))</f>
        <v>10.937169243095246</v>
      </c>
      <c r="G13" s="50">
        <f>IF(G$1="Sí",100*(IND!G14-MIN(IND!G$11:G$42))/(MAX(IND!G$11:G$42)-MIN(IND!G$11:G$42)),100*(MAX(IND!G$11:G$42)-IND!G14)/(MAX(IND!G$11:G$42)-MIN(IND!G$11:G$42)))</f>
        <v>60.851705049124057</v>
      </c>
      <c r="H13" s="50">
        <f>IF(H$1="Sí",100*(IND!H14-MIN(IND!H$11:H$42))/(MAX(IND!H$11:H$42)-MIN(IND!H$11:H$42)),100*(MAX(IND!H$11:H$42)-IND!H14)/(MAX(IND!H$11:H$42)-MIN(IND!H$11:H$42)))</f>
        <v>71.290425225528068</v>
      </c>
      <c r="I13" s="50">
        <f>IF(I$1="Sí",100*(IND!I14-MIN(IND!I$11:I$42))/(MAX(IND!I$11:I$42)-MIN(IND!I$11:I$42)),100*(MAX(IND!I$11:I$42)-IND!I14)/(MAX(IND!I$11:I$42)-MIN(IND!I$11:I$42)))</f>
        <v>60.884263536914716</v>
      </c>
      <c r="J13" s="50">
        <f>IF(J$1="Sí",100*(IND!J14-MIN(IND!J$11:J$42))/(MAX(IND!J$11:J$42)-MIN(IND!J$11:J$42)),100*(MAX(IND!J$11:J$42)-IND!J14)/(MAX(IND!J$11:J$42)-MIN(IND!J$11:J$42)))</f>
        <v>77.942435192723892</v>
      </c>
      <c r="K13" s="50">
        <f>IF(K$1="Sí",100*(IND!K14-MIN(IND!K$11:K$42))/(MAX(IND!K$11:K$42)-MIN(IND!K$11:K$42)),100*(MAX(IND!K$11:K$42)-IND!K14)/(MAX(IND!K$11:K$42)-MIN(IND!K$11:K$42)))</f>
        <v>64.877539467443654</v>
      </c>
      <c r="L13" s="50">
        <f>IF(L$1="Sí",100*(IND!L14-MIN(IND!L$11:L$42))/(MAX(IND!L$11:L$42)-MIN(IND!L$11:L$42)),100*(MAX(IND!L$11:L$42)-IND!L14)/(MAX(IND!L$11:L$42)-MIN(IND!L$11:L$42)))</f>
        <v>0</v>
      </c>
      <c r="M13" s="50">
        <f>IF(M$1="Sí",100*(IND!M14-MIN(IND!M$11:M$42))/(MAX(IND!M$11:M$42)-MIN(IND!M$11:M$42)),100*(MAX(IND!M$11:M$42)-IND!M14)/(MAX(IND!M$11:M$42)-MIN(IND!M$11:M$42)))</f>
        <v>56.436031491769832</v>
      </c>
      <c r="N13" s="50">
        <f>IF(N$1="Sí",100*(IND!N14-MIN(IND!N$11:N$42))/(MAX(IND!N$11:N$42)-MIN(IND!N$11:N$42)),100*(MAX(IND!N$11:N$42)-IND!N14)/(MAX(IND!N$11:N$42)-MIN(IND!N$11:N$42)))</f>
        <v>31.693277754004907</v>
      </c>
      <c r="O13" s="50">
        <f>IF(O$1="Sí",100*(IND!O14-MIN(IND!O$11:O$42))/(MAX(IND!O$11:O$42)-MIN(IND!O$11:O$42)),100*(MAX(IND!O$11:O$42)-IND!O14)/(MAX(IND!O$11:O$42)-MIN(IND!O$11:O$42)))</f>
        <v>32.542441244770934</v>
      </c>
      <c r="P13" s="50">
        <f>IF(P$1="Sí",100*(IND!P14-MIN(IND!P$11:P$42))/(MAX(IND!P$11:P$42)-MIN(IND!P$11:P$42)),100*(MAX(IND!P$11:P$42)-IND!P14)/(MAX(IND!P$11:P$42)-MIN(IND!P$11:P$42)))</f>
        <v>41.690236584548948</v>
      </c>
      <c r="Q13" s="50">
        <f>IF(Q$1="Sí",100*(IND!Q14-MIN(IND!Q$11:Q$42))/(MAX(IND!Q$11:Q$42)-MIN(IND!Q$11:Q$42)),100*(MAX(IND!Q$11:Q$42)-IND!Q14)/(MAX(IND!Q$11:Q$42)-MIN(IND!Q$11:Q$42)))</f>
        <v>35.350374026096524</v>
      </c>
      <c r="R13" s="50">
        <f>IF(R$1="Sí",100*(IND!R14-MIN(IND!R$11:R$42))/(MAX(IND!R$11:R$42)-MIN(IND!R$11:R$42)),100*(MAX(IND!R$11:R$42)-IND!R14)/(MAX(IND!R$11:R$42)-MIN(IND!R$11:R$42)))</f>
        <v>60.747967785460659</v>
      </c>
      <c r="S13" s="50">
        <f>IF(S$1="Sí",100*(IND!S14-MIN(IND!S$11:S$42))/(MAX(IND!S$11:S$42)-MIN(IND!S$11:S$42)),100*(MAX(IND!S$11:S$42)-IND!S14)/(MAX(IND!S$11:S$42)-MIN(IND!S$11:S$42)))</f>
        <v>67.318356594894439</v>
      </c>
      <c r="T13" s="50">
        <f>IF(T$1="Sí",100*(IND!T14-MIN(IND!T$11:T$42))/(MAX(IND!T$11:T$42)-MIN(IND!T$11:T$42)),100*(MAX(IND!T$11:T$42)-IND!T14)/(MAX(IND!T$11:T$42)-MIN(IND!T$11:T$42)))</f>
        <v>51.172081174215855</v>
      </c>
      <c r="U13" s="50">
        <f>IF(U$1="Sí",100*(IND!U14-MIN(IND!U$11:U$42))/(MAX(IND!U$11:U$42)-MIN(IND!U$11:U$42)),100*(MAX(IND!U$11:U$42)-IND!U14)/(MAX(IND!U$11:U$42)-MIN(IND!U$11:U$42)))</f>
        <v>52.129624860380858</v>
      </c>
      <c r="V13" s="50">
        <f>IF(V$1="Sí",100*(IND!V14-MIN(IND!V$11:V$42))/(MAX(IND!V$11:V$42)-MIN(IND!V$11:V$42)),100*(MAX(IND!V$11:V$42)-IND!V14)/(MAX(IND!V$11:V$42)-MIN(IND!V$11:V$42)))</f>
        <v>69.856646852851526</v>
      </c>
      <c r="W13" s="50">
        <f>IF(W$1="Sí",100*(IND!W14-MIN(IND!W$11:W$42))/(MAX(IND!W$11:W$42)-MIN(IND!W$11:W$42)),100*(MAX(IND!W$11:W$42)-IND!W14)/(MAX(IND!W$11:W$42)-MIN(IND!W$11:W$42)))</f>
        <v>50.925634495979885</v>
      </c>
      <c r="X13" s="50">
        <f>IF(X$1="Sí",100*(IND!X14-MIN(IND!X$11:X$42))/(MAX(IND!X$11:X$42)-MIN(IND!X$11:X$42)),100*(MAX(IND!X$11:X$42)-IND!X14)/(MAX(IND!X$11:X$42)-MIN(IND!X$11:X$42)))</f>
        <v>30.986385902411143</v>
      </c>
      <c r="Y13" s="50">
        <f>IF(Y$1="Sí",100*(IND!Y14-MIN(IND!Y$11:Y$42))/(MAX(IND!Y$11:Y$42)-MIN(IND!Y$11:Y$42)),100*(MAX(IND!Y$11:Y$42)-IND!Y14)/(MAX(IND!Y$11:Y$42)-MIN(IND!Y$11:Y$42)))</f>
        <v>11.134486394541705</v>
      </c>
      <c r="Z13" s="50">
        <f>IF(Z$1="Sí",100*(IND!Z14-MIN(IND!Z$11:Z$42))/(MAX(IND!Z$11:Z$42)-MIN(IND!Z$11:Z$42)),100*(MAX(IND!Z$11:Z$42)-IND!Z14)/(MAX(IND!Z$11:Z$42)-MIN(IND!Z$11:Z$42)))</f>
        <v>47.505161222588164</v>
      </c>
      <c r="AA13" s="50">
        <f>IF(AA$1="Sí",100*(IND!AA14-MIN(IND!AA$11:AA$42))/(MAX(IND!AA$11:AA$42)-MIN(IND!AA$11:AA$42)),100*(MAX(IND!AA$11:AA$42)-IND!AA14)/(MAX(IND!AA$11:AA$42)-MIN(IND!AA$11:AA$42)))</f>
        <v>30.574926555307979</v>
      </c>
      <c r="AB13" s="50">
        <f>IF(AB$1="Sí",100*(IND!AB14-MIN(IND!AB$11:AB$42))/(MAX(IND!AB$11:AB$42)-MIN(IND!AB$11:AB$42)),100*(MAX(IND!AB$11:AB$42)-IND!AB14)/(MAX(IND!AB$11:AB$42)-MIN(IND!AB$11:AB$42)))</f>
        <v>0</v>
      </c>
      <c r="AC13" s="50">
        <f>IF(AC$1="Sí",100*(IND!AC14-MIN(IND!AC$11:AC$42))/(MAX(IND!AC$11:AC$42)-MIN(IND!AC$11:AC$42)),100*(MAX(IND!AC$11:AC$42)-IND!AC14)/(MAX(IND!AC$11:AC$42)-MIN(IND!AC$11:AC$42)))</f>
        <v>93.464052287581694</v>
      </c>
      <c r="AD13" s="50">
        <f>IF(AD$1="Sí",100*(IND!AD14-MIN(IND!AD$11:AD$42))/(MAX(IND!AD$11:AD$42)-MIN(IND!AD$11:AD$42)),100*(MAX(IND!AD$11:AD$42)-IND!AD14)/(MAX(IND!AD$11:AD$42)-MIN(IND!AD$11:AD$42)))</f>
        <v>79.23705385518133</v>
      </c>
      <c r="AE13" s="50">
        <f>IF(AE$1="Sí",100*(IND!AE14-MIN(IND!AE$11:AE$42))/(MAX(IND!AE$11:AE$42)-MIN(IND!AE$11:AE$42)),100*(MAX(IND!AE$11:AE$42)-IND!AE14)/(MAX(IND!AE$11:AE$42)-MIN(IND!AE$11:AE$42)))</f>
        <v>13.117387660852376</v>
      </c>
      <c r="AF13" s="50">
        <f>IF(AF$1="Sí",100*(IND!AF14-MIN(IND!AF$11:AF$42))/(MAX(IND!AF$11:AF$42)-MIN(IND!AF$11:AF$42)),100*(MAX(IND!AF$11:AF$42)-IND!AF14)/(MAX(IND!AF$11:AF$42)-MIN(IND!AF$11:AF$42)))</f>
        <v>58.088184866884511</v>
      </c>
      <c r="AG13" s="50">
        <f>IF(AG$1="Sí",100*(IND!AG14-MIN(IND!AG$11:AG$42))/(MAX(IND!AG$11:AG$42)-MIN(IND!AG$11:AG$42)),100*(MAX(IND!AG$11:AG$42)-IND!AG14)/(MAX(IND!AG$11:AG$42)-MIN(IND!AG$11:AG$42)))</f>
        <v>84.404042911807238</v>
      </c>
      <c r="AH13" s="50">
        <f>IF(AH$1="Sí",100*(IND!AH14-MIN(IND!AH$11:AH$42))/(MAX(IND!AH$11:AH$42)-MIN(IND!AH$11:AH$42)),100*(MAX(IND!AH$11:AH$42)-IND!AH14)/(MAX(IND!AH$11:AH$42)-MIN(IND!AH$11:AH$42)))</f>
        <v>24.865205700985534</v>
      </c>
      <c r="AI13" s="50">
        <f>IF(AI$1="Sí",100*(IND!AI14-MIN(IND!AI$11:AI$42))/(MAX(IND!AI$11:AI$42)-MIN(IND!AI$11:AI$42)),100*(MAX(IND!AI$11:AI$42)-IND!AI14)/(MAX(IND!AI$11:AI$42)-MIN(IND!AI$11:AI$42)))</f>
        <v>47.950536383887012</v>
      </c>
      <c r="AJ13" s="50">
        <f>IF(AJ$1="Sí",100*(IND!AJ14-MIN(IND!AJ$11:AJ$42))/(MAX(IND!AJ$11:AJ$42)-MIN(IND!AJ$11:AJ$42)),100*(MAX(IND!AJ$11:AJ$42)-IND!AJ14)/(MAX(IND!AJ$11:AJ$42)-MIN(IND!AJ$11:AJ$42)))</f>
        <v>13.215081908505566</v>
      </c>
      <c r="AK13" s="50">
        <f>IF(AK$1="Sí",100*(IND!AK14-MIN(IND!AK$11:AK$42))/(MAX(IND!AK$11:AK$42)-MIN(IND!AK$11:AK$42)),100*(MAX(IND!AK$11:AK$42)-IND!AK14)/(MAX(IND!AK$11:AK$42)-MIN(IND!AK$11:AK$42)))</f>
        <v>4.8507700805080551</v>
      </c>
      <c r="AL13" s="50">
        <f>IF(AL$1="Sí",100*(IND!AL14-MIN(IND!AL$11:AL$42))/(MAX(IND!AL$11:AL$42)-MIN(IND!AL$11:AL$42)),100*(MAX(IND!AL$11:AL$42)-IND!AL14)/(MAX(IND!AL$11:AL$42)-MIN(IND!AL$11:AL$42)))</f>
        <v>0.94598796776312766</v>
      </c>
      <c r="AM13" s="50">
        <f>IF(AM$1="Sí",100*(IND!AM14-MIN(IND!AM$11:AM$42))/(MAX(IND!AM$11:AM$42)-MIN(IND!AM$11:AM$42)),100*(MAX(IND!AM$11:AM$42)-IND!AM14)/(MAX(IND!AM$11:AM$42)-MIN(IND!AM$11:AM$42)))</f>
        <v>22.863269836567611</v>
      </c>
      <c r="AN13" s="50">
        <f>IF(AN$1="Sí",100*(IND!AN14-MIN(IND!AN$11:AN$42))/(MAX(IND!AN$11:AN$42)-MIN(IND!AN$11:AN$42)),100*(MAX(IND!AN$11:AN$42)-IND!AN14)/(MAX(IND!AN$11:AN$42)-MIN(IND!AN$11:AN$42)))</f>
        <v>33.227062450244411</v>
      </c>
      <c r="AO13" s="31"/>
      <c r="AP13" s="31"/>
      <c r="AQ13" s="50">
        <f>IF(AQ$1="Sí",100*(IND!AQ14-MIN(IND!AQ$11:AQ$42))/(MAX(IND!AQ$11:AQ$42)-MIN(IND!AQ$11:AQ$42)),100*(MAX(IND!AQ$11:AQ$42)-IND!AQ14)/(MAX(IND!AQ$11:AQ$42)-MIN(IND!AQ$11:AQ$42)))</f>
        <v>100</v>
      </c>
      <c r="AR13" s="50">
        <f>IF(AR$1="Sí",100*(IND!AR14-MIN(IND!AR$11:AR$42))/(MAX(IND!AR$11:AR$42)-MIN(IND!AR$11:AR$42)),100*(MAX(IND!AR$11:AR$42)-IND!AR14)/(MAX(IND!AR$11:AR$42)-MIN(IND!AR$11:AR$42)))</f>
        <v>0</v>
      </c>
      <c r="AS13" s="50">
        <f>IF(AS$1="Sí",100*(IND!AS14-MIN(IND!AS$11:AS$42))/(MAX(IND!AS$11:AS$42)-MIN(IND!AS$11:AS$42)),100*(MAX(IND!AS$11:AS$42)-IND!AS14)/(MAX(IND!AS$11:AS$42)-MIN(IND!AS$11:AS$42)))</f>
        <v>8.9905397171120853</v>
      </c>
      <c r="AT13" s="50">
        <f>IF(AT$1="Sí",100*(IND!AT14-MIN(IND!AT$11:AT$42))/(MAX(IND!AT$11:AT$42)-MIN(IND!AT$11:AT$42)),100*(MAX(IND!AT$11:AT$42)-IND!AT14)/(MAX(IND!AT$11:AT$42)-MIN(IND!AT$11:AT$42)))</f>
        <v>8.812834564668286</v>
      </c>
      <c r="AU13" s="50">
        <f>IF(AU$1="Sí",100*(IND!AU14-MIN(IND!AU$11:AU$42))/(MAX(IND!AU$11:AU$42)-MIN(IND!AU$11:AU$42)),100*(MAX(IND!AU$11:AU$42)-IND!AU14)/(MAX(IND!AU$11:AU$42)-MIN(IND!AU$11:AU$42)))</f>
        <v>5.431825664204271</v>
      </c>
      <c r="AV13" s="50">
        <f>IF(AV$1="Sí",100*(IND!AV14-MIN(IND!AV$11:AV$42))/(MAX(IND!AV$11:AV$42)-MIN(IND!AV$11:AV$42)),100*(MAX(IND!AV$11:AV$42)-IND!AV14)/(MAX(IND!AV$11:AV$42)-MIN(IND!AV$11:AV$42)))</f>
        <v>24.906612538162307</v>
      </c>
      <c r="AW13" s="50">
        <f>IF(AW$1="Sí",100*(IND!AW14-MIN(IND!AW$11:AW$42))/(MAX(IND!AW$11:AW$42)-MIN(IND!AW$11:AW$42)),100*(MAX(IND!AW$11:AW$42)-IND!AW14)/(MAX(IND!AW$11:AW$42)-MIN(IND!AW$11:AW$42)))</f>
        <v>29.318033098951823</v>
      </c>
      <c r="AX13" s="50">
        <f>IF(AX$1="Sí",100*(IND!AX14-MIN(IND!AX$11:AX$42))/(MAX(IND!AX$11:AX$42)-MIN(IND!AX$11:AX$42)),100*(MAX(IND!AX$11:AX$42)-IND!AX14)/(MAX(IND!AX$11:AX$42)-MIN(IND!AX$11:AX$42)))</f>
        <v>24.95190624817689</v>
      </c>
      <c r="AY13" s="50">
        <f>IF(AY$1="Sí",100*(IND!AY14-MIN(IND!AY$11:AY$42))/(MAX(IND!AY$11:AY$42)-MIN(IND!AY$11:AY$42)),100*(MAX(IND!AY$11:AY$42)-IND!AY14)/(MAX(IND!AY$11:AY$42)-MIN(IND!AY$11:AY$42)))</f>
        <v>13.489860929955734</v>
      </c>
      <c r="AZ13" s="50">
        <f>IF(AZ$1="Sí",100*(IND!AZ14-MIN(IND!AZ$11:AZ$42))/(MAX(IND!AZ$11:AZ$42)-MIN(IND!AZ$11:AZ$42)),100*(MAX(IND!AZ$11:AZ$42)-IND!AZ14)/(MAX(IND!AZ$11:AZ$42)-MIN(IND!AZ$11:AZ$42)))</f>
        <v>41.3755990445554</v>
      </c>
      <c r="BA13" s="50">
        <f>IF(BA$1="Sí",100*(IND!BA14-MIN(IND!BA$11:BA$42))/(MAX(IND!BA$11:BA$42)-MIN(IND!BA$11:BA$42)),100*(MAX(IND!BA$11:BA$42)-IND!BA14)/(MAX(IND!BA$11:BA$42)-MIN(IND!BA$11:BA$42)))</f>
        <v>32.766350568704212</v>
      </c>
      <c r="BB13" s="50">
        <f>IF(BB$1="Sí",100*(IND!BB14-MIN(IND!BB$11:BB$42))/(MAX(IND!BB$11:BB$42)-MIN(IND!BB$11:BB$42)),100*(MAX(IND!BB$11:BB$42)-IND!BB14)/(MAX(IND!BB$11:BB$42)-MIN(IND!BB$11:BB$42)))</f>
        <v>52.352411618131093</v>
      </c>
      <c r="BC13" s="50">
        <f>IF(BC$1="Sí",100*(IND!BC14-MIN(IND!BC$11:BC$42))/(MAX(IND!BC$11:BC$42)-MIN(IND!BC$11:BC$42)),100*(MAX(IND!BC$11:BC$42)-IND!BC14)/(MAX(IND!BC$11:BC$42)-MIN(IND!BC$11:BC$42)))</f>
        <v>39.568812514913638</v>
      </c>
      <c r="BD13" s="50">
        <f>IF(BD$1="Sí",100*(IND!BD14-MIN(IND!BD$11:BD$42))/(MAX(IND!BD$11:BD$42)-MIN(IND!BD$11:BD$42)),100*(MAX(IND!BD$11:BD$42)-IND!BD14)/(MAX(IND!BD$11:BD$42)-MIN(IND!BD$11:BD$42)))</f>
        <v>18.687911043206697</v>
      </c>
      <c r="BE13" s="50">
        <f>IF(BE$1="Sí",100*(IND!BE14-MIN(IND!BE$11:BE$42))/(MAX(IND!BE$11:BE$42)-MIN(IND!BE$11:BE$42)),100*(MAX(IND!BE$11:BE$42)-IND!BE14)/(MAX(IND!BE$11:BE$42)-MIN(IND!BE$11:BE$42)))</f>
        <v>2.2858272557365207</v>
      </c>
      <c r="BF13" s="50">
        <f>IF(BF$1="Sí",100*(IND!BF14-MIN(IND!BF$11:BF$42))/(MAX(IND!BF$11:BF$42)-MIN(IND!BF$11:BF$42)),100*(MAX(IND!BF$11:BF$42)-IND!BF14)/(MAX(IND!BF$11:BF$42)-MIN(IND!BF$11:BF$42)))</f>
        <v>49.815267574711648</v>
      </c>
      <c r="BG13" s="50">
        <f>IF(BG$1="Sí",100*(IND!BG14-MIN(IND!BG$11:BG$42))/(MAX(IND!BG$11:BG$42)-MIN(IND!BG$11:BG$42)),100*(MAX(IND!BG$11:BG$42)-IND!BG14)/(MAX(IND!BG$11:BG$42)-MIN(IND!BG$11:BG$42)))</f>
        <v>5.1728625964105266</v>
      </c>
      <c r="BH13" s="31"/>
      <c r="BI13" s="50">
        <f>IF(BI$1="Sí",100*(IND!BI14-MIN(IND!BI$11:BI$42))/(MAX(IND!BI$11:BI$42)-MIN(IND!BI$11:BI$42)),100*(MAX(IND!BI$11:BI$42)-IND!BI14)/(MAX(IND!BI$11:BI$42)-MIN(IND!BI$11:BI$42)))</f>
        <v>67.980295566502463</v>
      </c>
      <c r="BJ13" s="31"/>
      <c r="BK13" s="50">
        <f>IF(BK$1="Sí",100*(IND!BK14-MIN(IND!BK$11:BK$42))/(MAX(IND!BK$11:BK$42)-MIN(IND!BK$11:BK$42)),100*(MAX(IND!BK$11:BK$42)-IND!BK14)/(MAX(IND!BK$11:BK$42)-MIN(IND!BK$11:BK$42)))</f>
        <v>24.094372129350965</v>
      </c>
      <c r="BL13" s="50">
        <f>IF(BL$1="Sí",100*(IND!BL14-MIN(IND!BL$11:BL$42))/(MAX(IND!BL$11:BL$42)-MIN(IND!BL$11:BL$42)),100*(MAX(IND!BL$11:BL$42)-IND!BL14)/(MAX(IND!BL$11:BL$42)-MIN(IND!BL$11:BL$42)))</f>
        <v>86.582976856614096</v>
      </c>
      <c r="BM13" s="50">
        <f>IF(BM$1="Sí",100*(IND!BM14-MIN(IND!BM$11:BM$42))/(MAX(IND!BM$11:BM$42)-MIN(IND!BM$11:BM$42)),100*(MAX(IND!BM$11:BM$42)-IND!BM14)/(MAX(IND!BM$11:BM$42)-MIN(IND!BM$11:BM$42)))</f>
        <v>91.406642804067445</v>
      </c>
      <c r="BN13" s="50">
        <f>IF(BN$1="Sí",100*(IND!BN14-MIN(IND!BN$11:BN$42))/(MAX(IND!BN$11:BN$42)-MIN(IND!BN$11:BN$42)),100*(MAX(IND!BN$11:BN$42)-IND!BN14)/(MAX(IND!BN$11:BN$42)-MIN(IND!BN$11:BN$42)))</f>
        <v>74.726572327299706</v>
      </c>
      <c r="BO13" s="50">
        <f>IF(BO$1="Sí",100*(IND!BO14-MIN(IND!BO$11:BO$42))/(MAX(IND!BO$11:BO$42)-MIN(IND!BO$11:BO$42)),100*(MAX(IND!BO$11:BO$42)-IND!BO14)/(MAX(IND!BO$11:BO$42)-MIN(IND!BO$11:BO$42)))</f>
        <v>29.736784319514154</v>
      </c>
      <c r="BP13" s="31"/>
      <c r="BQ13" s="31"/>
      <c r="BR13" s="31"/>
      <c r="BS13" s="31"/>
      <c r="BT13" s="31"/>
      <c r="BV13" s="8">
        <f>IND!BV14</f>
        <v>5704.3566769999998</v>
      </c>
      <c r="BW13" s="8" t="str">
        <f>IND!BW14</f>
        <v>Sur-sureste</v>
      </c>
      <c r="BX13" s="36">
        <f>IND!BX14</f>
        <v>0.74920559224132477</v>
      </c>
      <c r="BY13" s="8">
        <f>IND!BY14</f>
        <v>0.21620929999999999</v>
      </c>
      <c r="BZ13" s="8" t="str">
        <f>IND!BZ14</f>
        <v>Alto</v>
      </c>
      <c r="CA13" s="8">
        <f>IND!CA14</f>
        <v>3.6511716842650999</v>
      </c>
      <c r="CB13" s="36">
        <f>IND!CB14</f>
        <v>0.73495186917694355</v>
      </c>
      <c r="CC13" s="91">
        <f>IND!CC14</f>
        <v>12902.654795217393</v>
      </c>
    </row>
    <row r="14" spans="2:81" x14ac:dyDescent="0.25">
      <c r="B14" s="5">
        <v>5</v>
      </c>
      <c r="C14" s="6" t="s">
        <v>28</v>
      </c>
      <c r="D14"/>
      <c r="E14" s="50">
        <f>IF(E$1="Sí",100*(IND!E15-MIN(IND!E$11:E$42))/(MAX(IND!E$11:E$42)-MIN(IND!E$11:E$42)),100*(MAX(IND!E$11:E$42)-IND!E15)/(MAX(IND!E$11:E$42)-MIN(IND!E$11:E$42)))</f>
        <v>88.447929730118375</v>
      </c>
      <c r="F14" s="50">
        <f>IF(F$1="Sí",100*(IND!F15-MIN(IND!F$11:F$42))/(MAX(IND!F$11:F$42)-MIN(IND!F$11:F$42)),100*(MAX(IND!F$11:F$42)-IND!F15)/(MAX(IND!F$11:F$42)-MIN(IND!F$11:F$42)))</f>
        <v>34.769479865845334</v>
      </c>
      <c r="G14" s="50">
        <f>IF(G$1="Sí",100*(IND!G15-MIN(IND!G$11:G$42))/(MAX(IND!G$11:G$42)-MIN(IND!G$11:G$42)),100*(MAX(IND!G$11:G$42)-IND!G15)/(MAX(IND!G$11:G$42)-MIN(IND!G$11:G$42)))</f>
        <v>50.621913113442197</v>
      </c>
      <c r="H14" s="50">
        <f>IF(H$1="Sí",100*(IND!H15-MIN(IND!H$11:H$42))/(MAX(IND!H$11:H$42)-MIN(IND!H$11:H$42)),100*(MAX(IND!H$11:H$42)-IND!H15)/(MAX(IND!H$11:H$42)-MIN(IND!H$11:H$42)))</f>
        <v>67.544457881973699</v>
      </c>
      <c r="I14" s="50">
        <f>IF(I$1="Sí",100*(IND!I15-MIN(IND!I$11:I$42))/(MAX(IND!I$11:I$42)-MIN(IND!I$11:I$42)),100*(MAX(IND!I$11:I$42)-IND!I15)/(MAX(IND!I$11:I$42)-MIN(IND!I$11:I$42)))</f>
        <v>33.047488441396474</v>
      </c>
      <c r="J14" s="50">
        <f>IF(J$1="Sí",100*(IND!J15-MIN(IND!J$11:J$42))/(MAX(IND!J$11:J$42)-MIN(IND!J$11:J$42)),100*(MAX(IND!J$11:J$42)-IND!J15)/(MAX(IND!J$11:J$42)-MIN(IND!J$11:J$42)))</f>
        <v>48.616129817272657</v>
      </c>
      <c r="K14" s="50">
        <f>IF(K$1="Sí",100*(IND!K15-MIN(IND!K$11:K$42))/(MAX(IND!K$11:K$42)-MIN(IND!K$11:K$42)),100*(MAX(IND!K$11:K$42)-IND!K15)/(MAX(IND!K$11:K$42)-MIN(IND!K$11:K$42)))</f>
        <v>100</v>
      </c>
      <c r="L14" s="50">
        <f>IF(L$1="Sí",100*(IND!L15-MIN(IND!L$11:L$42))/(MAX(IND!L$11:L$42)-MIN(IND!L$11:L$42)),100*(MAX(IND!L$11:L$42)-IND!L15)/(MAX(IND!L$11:L$42)-MIN(IND!L$11:L$42)))</f>
        <v>46.626560509997759</v>
      </c>
      <c r="M14" s="50">
        <f>IF(M$1="Sí",100*(IND!M15-MIN(IND!M$11:M$42))/(MAX(IND!M$11:M$42)-MIN(IND!M$11:M$42)),100*(MAX(IND!M$11:M$42)-IND!M15)/(MAX(IND!M$11:M$42)-MIN(IND!M$11:M$42)))</f>
        <v>20.132082708838997</v>
      </c>
      <c r="N14" s="50">
        <f>IF(N$1="Sí",100*(IND!N15-MIN(IND!N$11:N$42))/(MAX(IND!N$11:N$42)-MIN(IND!N$11:N$42)),100*(MAX(IND!N$11:N$42)-IND!N15)/(MAX(IND!N$11:N$42)-MIN(IND!N$11:N$42)))</f>
        <v>20.915258782943191</v>
      </c>
      <c r="O14" s="50">
        <f>IF(O$1="Sí",100*(IND!O15-MIN(IND!O$11:O$42))/(MAX(IND!O$11:O$42)-MIN(IND!O$11:O$42)),100*(MAX(IND!O$11:O$42)-IND!O15)/(MAX(IND!O$11:O$42)-MIN(IND!O$11:O$42)))</f>
        <v>39.845807423558576</v>
      </c>
      <c r="P14" s="50">
        <f>IF(P$1="Sí",100*(IND!P15-MIN(IND!P$11:P$42))/(MAX(IND!P$11:P$42)-MIN(IND!P$11:P$42)),100*(MAX(IND!P$11:P$42)-IND!P15)/(MAX(IND!P$11:P$42)-MIN(IND!P$11:P$42)))</f>
        <v>28.454803085368571</v>
      </c>
      <c r="Q14" s="50">
        <f>IF(Q$1="Sí",100*(IND!Q15-MIN(IND!Q$11:Q$42))/(MAX(IND!Q$11:Q$42)-MIN(IND!Q$11:Q$42)),100*(MAX(IND!Q$11:Q$42)-IND!Q15)/(MAX(IND!Q$11:Q$42)-MIN(IND!Q$11:Q$42)))</f>
        <v>29.273784509383979</v>
      </c>
      <c r="R14" s="50">
        <f>IF(R$1="Sí",100*(IND!R15-MIN(IND!R$11:R$42))/(MAX(IND!R$11:R$42)-MIN(IND!R$11:R$42)),100*(MAX(IND!R$11:R$42)-IND!R15)/(MAX(IND!R$11:R$42)-MIN(IND!R$11:R$42)))</f>
        <v>59.949213104833071</v>
      </c>
      <c r="S14" s="50">
        <f>IF(S$1="Sí",100*(IND!S15-MIN(IND!S$11:S$42))/(MAX(IND!S$11:S$42)-MIN(IND!S$11:S$42)),100*(MAX(IND!S$11:S$42)-IND!S15)/(MAX(IND!S$11:S$42)-MIN(IND!S$11:S$42)))</f>
        <v>30.300517930512225</v>
      </c>
      <c r="T14" s="50">
        <f>IF(T$1="Sí",100*(IND!T15-MIN(IND!T$11:T$42))/(MAX(IND!T$11:T$42)-MIN(IND!T$11:T$42)),100*(MAX(IND!T$11:T$42)-IND!T15)/(MAX(IND!T$11:T$42)-MIN(IND!T$11:T$42)))</f>
        <v>70.101549872974701</v>
      </c>
      <c r="U14" s="50">
        <f>IF(U$1="Sí",100*(IND!U15-MIN(IND!U$11:U$42))/(MAX(IND!U$11:U$42)-MIN(IND!U$11:U$42)),100*(MAX(IND!U$11:U$42)-IND!U15)/(MAX(IND!U$11:U$42)-MIN(IND!U$11:U$42)))</f>
        <v>88.897667808079589</v>
      </c>
      <c r="V14" s="50">
        <f>IF(V$1="Sí",100*(IND!V15-MIN(IND!V$11:V$42))/(MAX(IND!V$11:V$42)-MIN(IND!V$11:V$42)),100*(MAX(IND!V$11:V$42)-IND!V15)/(MAX(IND!V$11:V$42)-MIN(IND!V$11:V$42)))</f>
        <v>72.66009430507448</v>
      </c>
      <c r="W14" s="50">
        <f>IF(W$1="Sí",100*(IND!W15-MIN(IND!W$11:W$42))/(MAX(IND!W$11:W$42)-MIN(IND!W$11:W$42)),100*(MAX(IND!W$11:W$42)-IND!W15)/(MAX(IND!W$11:W$42)-MIN(IND!W$11:W$42)))</f>
        <v>41.911070416893239</v>
      </c>
      <c r="X14" s="50">
        <f>IF(X$1="Sí",100*(IND!X15-MIN(IND!X$11:X$42))/(MAX(IND!X$11:X$42)-MIN(IND!X$11:X$42)),100*(MAX(IND!X$11:X$42)-IND!X15)/(MAX(IND!X$11:X$42)-MIN(IND!X$11:X$42)))</f>
        <v>36.7898721292703</v>
      </c>
      <c r="Y14" s="50">
        <f>IF(Y$1="Sí",100*(IND!Y15-MIN(IND!Y$11:Y$42))/(MAX(IND!Y$11:Y$42)-MIN(IND!Y$11:Y$42)),100*(MAX(IND!Y$11:Y$42)-IND!Y15)/(MAX(IND!Y$11:Y$42)-MIN(IND!Y$11:Y$42)))</f>
        <v>15.133605641320107</v>
      </c>
      <c r="Z14" s="50">
        <f>IF(Z$1="Sí",100*(IND!Z15-MIN(IND!Z$11:Z$42))/(MAX(IND!Z$11:Z$42)-MIN(IND!Z$11:Z$42)),100*(MAX(IND!Z$11:Z$42)-IND!Z15)/(MAX(IND!Z$11:Z$42)-MIN(IND!Z$11:Z$42)))</f>
        <v>13.07246814246597</v>
      </c>
      <c r="AA14" s="50">
        <f>IF(AA$1="Sí",100*(IND!AA15-MIN(IND!AA$11:AA$42))/(MAX(IND!AA$11:AA$42)-MIN(IND!AA$11:AA$42)),100*(MAX(IND!AA$11:AA$42)-IND!AA15)/(MAX(IND!AA$11:AA$42)-MIN(IND!AA$11:AA$42)))</f>
        <v>27.520687571573653</v>
      </c>
      <c r="AB14" s="50">
        <f>IF(AB$1="Sí",100*(IND!AB15-MIN(IND!AB$11:AB$42))/(MAX(IND!AB$11:AB$42)-MIN(IND!AB$11:AB$42)),100*(MAX(IND!AB$11:AB$42)-IND!AB15)/(MAX(IND!AB$11:AB$42)-MIN(IND!AB$11:AB$42)))</f>
        <v>52.261216045888851</v>
      </c>
      <c r="AC14" s="50">
        <f>IF(AC$1="Sí",100*(IND!AC15-MIN(IND!AC$11:AC$42))/(MAX(IND!AC$11:AC$42)-MIN(IND!AC$11:AC$42)),100*(MAX(IND!AC$11:AC$42)-IND!AC15)/(MAX(IND!AC$11:AC$42)-MIN(IND!AC$11:AC$42)))</f>
        <v>94.117647058823522</v>
      </c>
      <c r="AD14" s="50">
        <f>IF(AD$1="Sí",100*(IND!AD15-MIN(IND!AD$11:AD$42))/(MAX(IND!AD$11:AD$42)-MIN(IND!AD$11:AD$42)),100*(MAX(IND!AD$11:AD$42)-IND!AD15)/(MAX(IND!AD$11:AD$42)-MIN(IND!AD$11:AD$42)))</f>
        <v>72.624521768437276</v>
      </c>
      <c r="AE14" s="50">
        <f>IF(AE$1="Sí",100*(IND!AE15-MIN(IND!AE$11:AE$42))/(MAX(IND!AE$11:AE$42)-MIN(IND!AE$11:AE$42)),100*(MAX(IND!AE$11:AE$42)-IND!AE15)/(MAX(IND!AE$11:AE$42)-MIN(IND!AE$11:AE$42)))</f>
        <v>23.396748698140428</v>
      </c>
      <c r="AF14" s="50">
        <f>IF(AF$1="Sí",100*(IND!AF15-MIN(IND!AF$11:AF$42))/(MAX(IND!AF$11:AF$42)-MIN(IND!AF$11:AF$42)),100*(MAX(IND!AF$11:AF$42)-IND!AF15)/(MAX(IND!AF$11:AF$42)-MIN(IND!AF$11:AF$42)))</f>
        <v>14.280216379333</v>
      </c>
      <c r="AG14" s="50">
        <f>IF(AG$1="Sí",100*(IND!AG15-MIN(IND!AG$11:AG$42))/(MAX(IND!AG$11:AG$42)-MIN(IND!AG$11:AG$42)),100*(MAX(IND!AG$11:AG$42)-IND!AG15)/(MAX(IND!AG$11:AG$42)-MIN(IND!AG$11:AG$42)))</f>
        <v>88.119072924714942</v>
      </c>
      <c r="AH14" s="50">
        <f>IF(AH$1="Sí",100*(IND!AH15-MIN(IND!AH$11:AH$42))/(MAX(IND!AH$11:AH$42)-MIN(IND!AH$11:AH$42)),100*(MAX(IND!AH$11:AH$42)-IND!AH15)/(MAX(IND!AH$11:AH$42)-MIN(IND!AH$11:AH$42)))</f>
        <v>8.0445468382587588</v>
      </c>
      <c r="AI14" s="50">
        <f>IF(AI$1="Sí",100*(IND!AI15-MIN(IND!AI$11:AI$42))/(MAX(IND!AI$11:AI$42)-MIN(IND!AI$11:AI$42)),100*(MAX(IND!AI$11:AI$42)-IND!AI15)/(MAX(IND!AI$11:AI$42)-MIN(IND!AI$11:AI$42)))</f>
        <v>15.051012714587003</v>
      </c>
      <c r="AJ14" s="50">
        <f>IF(AJ$1="Sí",100*(IND!AJ15-MIN(IND!AJ$11:AJ$42))/(MAX(IND!AJ$11:AJ$42)-MIN(IND!AJ$11:AJ$42)),100*(MAX(IND!AJ$11:AJ$42)-IND!AJ15)/(MAX(IND!AJ$11:AJ$42)-MIN(IND!AJ$11:AJ$42)))</f>
        <v>25.837883899879028</v>
      </c>
      <c r="AK14" s="50">
        <f>IF(AK$1="Sí",100*(IND!AK15-MIN(IND!AK$11:AK$42))/(MAX(IND!AK$11:AK$42)-MIN(IND!AK$11:AK$42)),100*(MAX(IND!AK$11:AK$42)-IND!AK15)/(MAX(IND!AK$11:AK$42)-MIN(IND!AK$11:AK$42)))</f>
        <v>61.387457752162746</v>
      </c>
      <c r="AL14" s="50">
        <f>IF(AL$1="Sí",100*(IND!AL15-MIN(IND!AL$11:AL$42))/(MAX(IND!AL$11:AL$42)-MIN(IND!AL$11:AL$42)),100*(MAX(IND!AL$11:AL$42)-IND!AL15)/(MAX(IND!AL$11:AL$42)-MIN(IND!AL$11:AL$42)))</f>
        <v>73.544384297176109</v>
      </c>
      <c r="AM14" s="50">
        <f>IF(AM$1="Sí",100*(IND!AM15-MIN(IND!AM$11:AM$42))/(MAX(IND!AM$11:AM$42)-MIN(IND!AM$11:AM$42)),100*(MAX(IND!AM$11:AM$42)-IND!AM15)/(MAX(IND!AM$11:AM$42)-MIN(IND!AM$11:AM$42)))</f>
        <v>0</v>
      </c>
      <c r="AN14" s="50">
        <f>IF(AN$1="Sí",100*(IND!AN15-MIN(IND!AN$11:AN$42))/(MAX(IND!AN$11:AN$42)-MIN(IND!AN$11:AN$42)),100*(MAX(IND!AN$11:AN$42)-IND!AN15)/(MAX(IND!AN$11:AN$42)-MIN(IND!AN$11:AN$42)))</f>
        <v>33.435521070763158</v>
      </c>
      <c r="AO14" s="31"/>
      <c r="AP14" s="31"/>
      <c r="AQ14" s="50">
        <f>IF(AQ$1="Sí",100*(IND!AQ15-MIN(IND!AQ$11:AQ$42))/(MAX(IND!AQ$11:AQ$42)-MIN(IND!AQ$11:AQ$42)),100*(MAX(IND!AQ$11:AQ$42)-IND!AQ15)/(MAX(IND!AQ$11:AQ$42)-MIN(IND!AQ$11:AQ$42)))</f>
        <v>61.67902132468253</v>
      </c>
      <c r="AR14" s="50">
        <f>IF(AR$1="Sí",100*(IND!AR15-MIN(IND!AR$11:AR$42))/(MAX(IND!AR$11:AR$42)-MIN(IND!AR$11:AR$42)),100*(MAX(IND!AR$11:AR$42)-IND!AR15)/(MAX(IND!AR$11:AR$42)-MIN(IND!AR$11:AR$42)))</f>
        <v>14.483142162382517</v>
      </c>
      <c r="AS14" s="50">
        <f>IF(AS$1="Sí",100*(IND!AS15-MIN(IND!AS$11:AS$42))/(MAX(IND!AS$11:AS$42)-MIN(IND!AS$11:AS$42)),100*(MAX(IND!AS$11:AS$42)-IND!AS15)/(MAX(IND!AS$11:AS$42)-MIN(IND!AS$11:AS$42)))</f>
        <v>4.9617335614337135</v>
      </c>
      <c r="AT14" s="50">
        <f>IF(AT$1="Sí",100*(IND!AT15-MIN(IND!AT$11:AT$42))/(MAX(IND!AT$11:AT$42)-MIN(IND!AT$11:AT$42)),100*(MAX(IND!AT$11:AT$42)-IND!AT15)/(MAX(IND!AT$11:AT$42)-MIN(IND!AT$11:AT$42)))</f>
        <v>5.4474336329293216</v>
      </c>
      <c r="AU14" s="50">
        <f>IF(AU$1="Sí",100*(IND!AU15-MIN(IND!AU$11:AU$42))/(MAX(IND!AU$11:AU$42)-MIN(IND!AU$11:AU$42)),100*(MAX(IND!AU$11:AU$42)-IND!AU15)/(MAX(IND!AU$11:AU$42)-MIN(IND!AU$11:AU$42)))</f>
        <v>7.0368357891640807</v>
      </c>
      <c r="AV14" s="50">
        <f>IF(AV$1="Sí",100*(IND!AV15-MIN(IND!AV$11:AV$42))/(MAX(IND!AV$11:AV$42)-MIN(IND!AV$11:AV$42)),100*(MAX(IND!AV$11:AV$42)-IND!AV15)/(MAX(IND!AV$11:AV$42)-MIN(IND!AV$11:AV$42)))</f>
        <v>6.0545671235343468</v>
      </c>
      <c r="AW14" s="50">
        <f>IF(AW$1="Sí",100*(IND!AW15-MIN(IND!AW$11:AW$42))/(MAX(IND!AW$11:AW$42)-MIN(IND!AW$11:AW$42)),100*(MAX(IND!AW$11:AW$42)-IND!AW15)/(MAX(IND!AW$11:AW$42)-MIN(IND!AW$11:AW$42)))</f>
        <v>64.886897406538267</v>
      </c>
      <c r="AX14" s="50">
        <f>IF(AX$1="Sí",100*(IND!AX15-MIN(IND!AX$11:AX$42))/(MAX(IND!AX$11:AX$42)-MIN(IND!AX$11:AX$42)),100*(MAX(IND!AX$11:AX$42)-IND!AX15)/(MAX(IND!AX$11:AX$42)-MIN(IND!AX$11:AX$42)))</f>
        <v>51.744681054605287</v>
      </c>
      <c r="AY14" s="50">
        <f>IF(AY$1="Sí",100*(IND!AY15-MIN(IND!AY$11:AY$42))/(MAX(IND!AY$11:AY$42)-MIN(IND!AY$11:AY$42)),100*(MAX(IND!AY$11:AY$42)-IND!AY15)/(MAX(IND!AY$11:AY$42)-MIN(IND!AY$11:AY$42)))</f>
        <v>54.501151922103269</v>
      </c>
      <c r="AZ14" s="50">
        <f>IF(AZ$1="Sí",100*(IND!AZ15-MIN(IND!AZ$11:AZ$42))/(MAX(IND!AZ$11:AZ$42)-MIN(IND!AZ$11:AZ$42)),100*(MAX(IND!AZ$11:AZ$42)-IND!AZ15)/(MAX(IND!AZ$11:AZ$42)-MIN(IND!AZ$11:AZ$42)))</f>
        <v>0</v>
      </c>
      <c r="BA14" s="50">
        <f>IF(BA$1="Sí",100*(IND!BA15-MIN(IND!BA$11:BA$42))/(MAX(IND!BA$11:BA$42)-MIN(IND!BA$11:BA$42)),100*(MAX(IND!BA$11:BA$42)-IND!BA15)/(MAX(IND!BA$11:BA$42)-MIN(IND!BA$11:BA$42)))</f>
        <v>2.3457575544457518</v>
      </c>
      <c r="BB14" s="50">
        <f>IF(BB$1="Sí",100*(IND!BB15-MIN(IND!BB$11:BB$42))/(MAX(IND!BB$11:BB$42)-MIN(IND!BB$11:BB$42)),100*(MAX(IND!BB$11:BB$42)-IND!BB15)/(MAX(IND!BB$11:BB$42)-MIN(IND!BB$11:BB$42)))</f>
        <v>25.582350612909504</v>
      </c>
      <c r="BC14" s="50">
        <f>IF(BC$1="Sí",100*(IND!BC15-MIN(IND!BC$11:BC$42))/(MAX(IND!BC$11:BC$42)-MIN(IND!BC$11:BC$42)),100*(MAX(IND!BC$11:BC$42)-IND!BC15)/(MAX(IND!BC$11:BC$42)-MIN(IND!BC$11:BC$42)))</f>
        <v>8.5666450830413847</v>
      </c>
      <c r="BD14" s="50">
        <f>IF(BD$1="Sí",100*(IND!BD15-MIN(IND!BD$11:BD$42))/(MAX(IND!BD$11:BD$42)-MIN(IND!BD$11:BD$42)),100*(MAX(IND!BD$11:BD$42)-IND!BD15)/(MAX(IND!BD$11:BD$42)-MIN(IND!BD$11:BD$42)))</f>
        <v>8.6099997669914181</v>
      </c>
      <c r="BE14" s="50">
        <f>IF(BE$1="Sí",100*(IND!BE15-MIN(IND!BE$11:BE$42))/(MAX(IND!BE$11:BE$42)-MIN(IND!BE$11:BE$42)),100*(MAX(IND!BE$11:BE$42)-IND!BE15)/(MAX(IND!BE$11:BE$42)-MIN(IND!BE$11:BE$42)))</f>
        <v>66.703583326491781</v>
      </c>
      <c r="BF14" s="50">
        <f>IF(BF$1="Sí",100*(IND!BF15-MIN(IND!BF$11:BF$42))/(MAX(IND!BF$11:BF$42)-MIN(IND!BF$11:BF$42)),100*(MAX(IND!BF$11:BF$42)-IND!BF15)/(MAX(IND!BF$11:BF$42)-MIN(IND!BF$11:BF$42)))</f>
        <v>52.801836313261497</v>
      </c>
      <c r="BG14" s="50">
        <f>IF(BG$1="Sí",100*(IND!BG15-MIN(IND!BG$11:BG$42))/(MAX(IND!BG$11:BG$42)-MIN(IND!BG$11:BG$42)),100*(MAX(IND!BG$11:BG$42)-IND!BG15)/(MAX(IND!BG$11:BG$42)-MIN(IND!BG$11:BG$42)))</f>
        <v>37.456760348478149</v>
      </c>
      <c r="BH14" s="31"/>
      <c r="BI14" s="50">
        <f>IF(BI$1="Sí",100*(IND!BI15-MIN(IND!BI$11:BI$42))/(MAX(IND!BI$11:BI$42)-MIN(IND!BI$11:BI$42)),100*(MAX(IND!BI$11:BI$42)-IND!BI15)/(MAX(IND!BI$11:BI$42)-MIN(IND!BI$11:BI$42)))</f>
        <v>5.7471264367816088</v>
      </c>
      <c r="BJ14" s="31"/>
      <c r="BK14" s="50">
        <f>IF(BK$1="Sí",100*(IND!BK15-MIN(IND!BK$11:BK$42))/(MAX(IND!BK$11:BK$42)-MIN(IND!BK$11:BK$42)),100*(MAX(IND!BK$11:BK$42)-IND!BK15)/(MAX(IND!BK$11:BK$42)-MIN(IND!BK$11:BK$42)))</f>
        <v>77.400956918229383</v>
      </c>
      <c r="BL14" s="50">
        <f>IF(BL$1="Sí",100*(IND!BL15-MIN(IND!BL$11:BL$42))/(MAX(IND!BL$11:BL$42)-MIN(IND!BL$11:BL$42)),100*(MAX(IND!BL$11:BL$42)-IND!BL15)/(MAX(IND!BL$11:BL$42)-MIN(IND!BL$11:BL$42)))</f>
        <v>72.909208476172211</v>
      </c>
      <c r="BM14" s="50">
        <f>IF(BM$1="Sí",100*(IND!BM15-MIN(IND!BM$11:BM$42))/(MAX(IND!BM$11:BM$42)-MIN(IND!BM$11:BM$42)),100*(MAX(IND!BM$11:BM$42)-IND!BM15)/(MAX(IND!BM$11:BM$42)-MIN(IND!BM$11:BM$42)))</f>
        <v>93.17498469196444</v>
      </c>
      <c r="BN14" s="50">
        <f>IF(BN$1="Sí",100*(IND!BN15-MIN(IND!BN$11:BN$42))/(MAX(IND!BN$11:BN$42)-MIN(IND!BN$11:BN$42)),100*(MAX(IND!BN$11:BN$42)-IND!BN15)/(MAX(IND!BN$11:BN$42)-MIN(IND!BN$11:BN$42)))</f>
        <v>49.440048425482786</v>
      </c>
      <c r="BO14" s="50">
        <f>IF(BO$1="Sí",100*(IND!BO15-MIN(IND!BO$11:BO$42))/(MAX(IND!BO$11:BO$42)-MIN(IND!BO$11:BO$42)),100*(MAX(IND!BO$11:BO$42)-IND!BO15)/(MAX(IND!BO$11:BO$42)-MIN(IND!BO$11:BO$42)))</f>
        <v>19.087578592783448</v>
      </c>
      <c r="BP14" s="31"/>
      <c r="BQ14" s="31"/>
      <c r="BR14" s="31"/>
      <c r="BS14" s="31"/>
      <c r="BT14" s="31"/>
      <c r="BV14" s="8">
        <f>IND!BV15</f>
        <v>5934.5228189999998</v>
      </c>
      <c r="BW14" s="8" t="str">
        <f>IND!BW15</f>
        <v>Noreste</v>
      </c>
      <c r="BX14" s="36">
        <f>IND!BX15</f>
        <v>0.90749535922897517</v>
      </c>
      <c r="BY14" s="8">
        <f>IND!BY15</f>
        <v>-1.1605840000000001</v>
      </c>
      <c r="BZ14" s="8" t="str">
        <f>IND!BZ15</f>
        <v>Muy bajo</v>
      </c>
      <c r="CA14" s="8">
        <f>IND!CA15</f>
        <v>3.5738279819489001</v>
      </c>
      <c r="CB14" s="36">
        <f>IND!CB15</f>
        <v>0.77431973603648263</v>
      </c>
      <c r="CC14" s="91">
        <f>IND!CC15</f>
        <v>13983.047585768001</v>
      </c>
    </row>
    <row r="15" spans="2:81" x14ac:dyDescent="0.25">
      <c r="B15" s="5">
        <v>6</v>
      </c>
      <c r="C15" s="6" t="s">
        <v>29</v>
      </c>
      <c r="D15"/>
      <c r="E15" s="50">
        <f>IF(E$1="Sí",100*(IND!E16-MIN(IND!E$11:E$42))/(MAX(IND!E$11:E$42)-MIN(IND!E$11:E$42)),100*(MAX(IND!E$11:E$42)-IND!E16)/(MAX(IND!E$11:E$42)-MIN(IND!E$11:E$42)))</f>
        <v>97.693083869393348</v>
      </c>
      <c r="F15" s="50">
        <f>IF(F$1="Sí",100*(IND!F16-MIN(IND!F$11:F$42))/(MAX(IND!F$11:F$42)-MIN(IND!F$11:F$42)),100*(MAX(IND!F$11:F$42)-IND!F16)/(MAX(IND!F$11:F$42)-MIN(IND!F$11:F$42)))</f>
        <v>34.986489724149834</v>
      </c>
      <c r="G15" s="50">
        <f>IF(G$1="Sí",100*(IND!G16-MIN(IND!G$11:G$42))/(MAX(IND!G$11:G$42)-MIN(IND!G$11:G$42)),100*(MAX(IND!G$11:G$42)-IND!G16)/(MAX(IND!G$11:G$42)-MIN(IND!G$11:G$42)))</f>
        <v>44.362798745947345</v>
      </c>
      <c r="H15" s="50">
        <f>IF(H$1="Sí",100*(IND!H16-MIN(IND!H$11:H$42))/(MAX(IND!H$11:H$42)-MIN(IND!H$11:H$42)),100*(MAX(IND!H$11:H$42)-IND!H16)/(MAX(IND!H$11:H$42)-MIN(IND!H$11:H$42)))</f>
        <v>91.069175650264299</v>
      </c>
      <c r="I15" s="50">
        <f>IF(I$1="Sí",100*(IND!I16-MIN(IND!I$11:I$42))/(MAX(IND!I$11:I$42)-MIN(IND!I$11:I$42)),100*(MAX(IND!I$11:I$42)-IND!I16)/(MAX(IND!I$11:I$42)-MIN(IND!I$11:I$42)))</f>
        <v>26.248976825045414</v>
      </c>
      <c r="J15" s="50">
        <f>IF(J$1="Sí",100*(IND!J16-MIN(IND!J$11:J$42))/(MAX(IND!J$11:J$42)-MIN(IND!J$11:J$42)),100*(MAX(IND!J$11:J$42)-IND!J16)/(MAX(IND!J$11:J$42)-MIN(IND!J$11:J$42)))</f>
        <v>69.191504458430359</v>
      </c>
      <c r="K15" s="50">
        <f>IF(K$1="Sí",100*(IND!K16-MIN(IND!K$11:K$42))/(MAX(IND!K$11:K$42)-MIN(IND!K$11:K$42)),100*(MAX(IND!K$11:K$42)-IND!K16)/(MAX(IND!K$11:K$42)-MIN(IND!K$11:K$42)))</f>
        <v>70.301440746866916</v>
      </c>
      <c r="L15" s="50">
        <f>IF(L$1="Sí",100*(IND!L16-MIN(IND!L$11:L$42))/(MAX(IND!L$11:L$42)-MIN(IND!L$11:L$42)),100*(MAX(IND!L$11:L$42)-IND!L16)/(MAX(IND!L$11:L$42)-MIN(IND!L$11:L$42)))</f>
        <v>79.241825766485917</v>
      </c>
      <c r="M15" s="50">
        <f>IF(M$1="Sí",100*(IND!M16-MIN(IND!M$11:M$42))/(MAX(IND!M$11:M$42)-MIN(IND!M$11:M$42)),100*(MAX(IND!M$11:M$42)-IND!M16)/(MAX(IND!M$11:M$42)-MIN(IND!M$11:M$42)))</f>
        <v>45.18305898559916</v>
      </c>
      <c r="N15" s="50">
        <f>IF(N$1="Sí",100*(IND!N16-MIN(IND!N$11:N$42))/(MAX(IND!N$11:N$42)-MIN(IND!N$11:N$42)),100*(MAX(IND!N$11:N$42)-IND!N16)/(MAX(IND!N$11:N$42)-MIN(IND!N$11:N$42)))</f>
        <v>40.608244147172556</v>
      </c>
      <c r="O15" s="50">
        <f>IF(O$1="Sí",100*(IND!O16-MIN(IND!O$11:O$42))/(MAX(IND!O$11:O$42)-MIN(IND!O$11:O$42)),100*(MAX(IND!O$11:O$42)-IND!O16)/(MAX(IND!O$11:O$42)-MIN(IND!O$11:O$42)))</f>
        <v>13.015149926974791</v>
      </c>
      <c r="P15" s="50">
        <f>IF(P$1="Sí",100*(IND!P16-MIN(IND!P$11:P$42))/(MAX(IND!P$11:P$42)-MIN(IND!P$11:P$42)),100*(MAX(IND!P$11:P$42)-IND!P16)/(MAX(IND!P$11:P$42)-MIN(IND!P$11:P$42)))</f>
        <v>51.99299958697916</v>
      </c>
      <c r="Q15" s="50">
        <f>IF(Q$1="Sí",100*(IND!Q16-MIN(IND!Q$11:Q$42))/(MAX(IND!Q$11:Q$42)-MIN(IND!Q$11:Q$42)),100*(MAX(IND!Q$11:Q$42)-IND!Q16)/(MAX(IND!Q$11:Q$42)-MIN(IND!Q$11:Q$42)))</f>
        <v>93.872784605262581</v>
      </c>
      <c r="R15" s="50">
        <f>IF(R$1="Sí",100*(IND!R16-MIN(IND!R$11:R$42))/(MAX(IND!R$11:R$42)-MIN(IND!R$11:R$42)),100*(MAX(IND!R$11:R$42)-IND!R16)/(MAX(IND!R$11:R$42)-MIN(IND!R$11:R$42)))</f>
        <v>57.796000086750503</v>
      </c>
      <c r="S15" s="50">
        <f>IF(S$1="Sí",100*(IND!S16-MIN(IND!S$11:S$42))/(MAX(IND!S$11:S$42)-MIN(IND!S$11:S$42)),100*(MAX(IND!S$11:S$42)-IND!S16)/(MAX(IND!S$11:S$42)-MIN(IND!S$11:S$42)))</f>
        <v>13.874292396611155</v>
      </c>
      <c r="T15" s="50">
        <f>IF(T$1="Sí",100*(IND!T16-MIN(IND!T$11:T$42))/(MAX(IND!T$11:T$42)-MIN(IND!T$11:T$42)),100*(MAX(IND!T$11:T$42)-IND!T16)/(MAX(IND!T$11:T$42)-MIN(IND!T$11:T$42)))</f>
        <v>57.274456770343392</v>
      </c>
      <c r="U15" s="50">
        <f>IF(U$1="Sí",100*(IND!U16-MIN(IND!U$11:U$42))/(MAX(IND!U$11:U$42)-MIN(IND!U$11:U$42)),100*(MAX(IND!U$11:U$42)-IND!U16)/(MAX(IND!U$11:U$42)-MIN(IND!U$11:U$42)))</f>
        <v>76.339438482029763</v>
      </c>
      <c r="V15" s="50">
        <f>IF(V$1="Sí",100*(IND!V16-MIN(IND!V$11:V$42))/(MAX(IND!V$11:V$42)-MIN(IND!V$11:V$42)),100*(MAX(IND!V$11:V$42)-IND!V16)/(MAX(IND!V$11:V$42)-MIN(IND!V$11:V$42)))</f>
        <v>4.0921033691955158</v>
      </c>
      <c r="W15" s="50">
        <f>IF(W$1="Sí",100*(IND!W16-MIN(IND!W$11:W$42))/(MAX(IND!W$11:W$42)-MIN(IND!W$11:W$42)),100*(MAX(IND!W$11:W$42)-IND!W16)/(MAX(IND!W$11:W$42)-MIN(IND!W$11:W$42)))</f>
        <v>85.254227588772181</v>
      </c>
      <c r="X15" s="50">
        <f>IF(X$1="Sí",100*(IND!X16-MIN(IND!X$11:X$42))/(MAX(IND!X$11:X$42)-MIN(IND!X$11:X$42)),100*(MAX(IND!X$11:X$42)-IND!X16)/(MAX(IND!X$11:X$42)-MIN(IND!X$11:X$42)))</f>
        <v>16.869711813728713</v>
      </c>
      <c r="Y15" s="50">
        <f>IF(Y$1="Sí",100*(IND!Y16-MIN(IND!Y$11:Y$42))/(MAX(IND!Y$11:Y$42)-MIN(IND!Y$11:Y$42)),100*(MAX(IND!Y$11:Y$42)-IND!Y16)/(MAX(IND!Y$11:Y$42)-MIN(IND!Y$11:Y$42)))</f>
        <v>8.0253469401998263</v>
      </c>
      <c r="Z15" s="50">
        <f>IF(Z$1="Sí",100*(IND!Z16-MIN(IND!Z$11:Z$42))/(MAX(IND!Z$11:Z$42)-MIN(IND!Z$11:Z$42)),100*(MAX(IND!Z$11:Z$42)-IND!Z16)/(MAX(IND!Z$11:Z$42)-MIN(IND!Z$11:Z$42)))</f>
        <v>43.664012913983299</v>
      </c>
      <c r="AA15" s="50">
        <f>IF(AA$1="Sí",100*(IND!AA16-MIN(IND!AA$11:AA$42))/(MAX(IND!AA$11:AA$42)-MIN(IND!AA$11:AA$42)),100*(MAX(IND!AA$11:AA$42)-IND!AA16)/(MAX(IND!AA$11:AA$42)-MIN(IND!AA$11:AA$42)))</f>
        <v>37.10159734460337</v>
      </c>
      <c r="AB15" s="50">
        <f>IF(AB$1="Sí",100*(IND!AB16-MIN(IND!AB$11:AB$42))/(MAX(IND!AB$11:AB$42)-MIN(IND!AB$11:AB$42)),100*(MAX(IND!AB$11:AB$42)-IND!AB16)/(MAX(IND!AB$11:AB$42)-MIN(IND!AB$11:AB$42)))</f>
        <v>0</v>
      </c>
      <c r="AC15" s="50">
        <f>IF(AC$1="Sí",100*(IND!AC16-MIN(IND!AC$11:AC$42))/(MAX(IND!AC$11:AC$42)-MIN(IND!AC$11:AC$42)),100*(MAX(IND!AC$11:AC$42)-IND!AC16)/(MAX(IND!AC$11:AC$42)-MIN(IND!AC$11:AC$42)))</f>
        <v>83.660130718954235</v>
      </c>
      <c r="AD15" s="50">
        <f>IF(AD$1="Sí",100*(IND!AD16-MIN(IND!AD$11:AD$42))/(MAX(IND!AD$11:AD$42)-MIN(IND!AD$11:AD$42)),100*(MAX(IND!AD$11:AD$42)-IND!AD16)/(MAX(IND!AD$11:AD$42)-MIN(IND!AD$11:AD$42)))</f>
        <v>16.533570927966629</v>
      </c>
      <c r="AE15" s="50">
        <f>IF(AE$1="Sí",100*(IND!AE16-MIN(IND!AE$11:AE$42))/(MAX(IND!AE$11:AE$42)-MIN(IND!AE$11:AE$42)),100*(MAX(IND!AE$11:AE$42)-IND!AE16)/(MAX(IND!AE$11:AE$42)-MIN(IND!AE$11:AE$42)))</f>
        <v>56.890049166188575</v>
      </c>
      <c r="AF15" s="50">
        <f>IF(AF$1="Sí",100*(IND!AF16-MIN(IND!AF$11:AF$42))/(MAX(IND!AF$11:AF$42)-MIN(IND!AF$11:AF$42)),100*(MAX(IND!AF$11:AF$42)-IND!AF16)/(MAX(IND!AF$11:AF$42)-MIN(IND!AF$11:AF$42)))</f>
        <v>69.213763627379919</v>
      </c>
      <c r="AG15" s="50">
        <f>IF(AG$1="Sí",100*(IND!AG16-MIN(IND!AG$11:AG$42))/(MAX(IND!AG$11:AG$42)-MIN(IND!AG$11:AG$42)),100*(MAX(IND!AG$11:AG$42)-IND!AG16)/(MAX(IND!AG$11:AG$42)-MIN(IND!AG$11:AG$42)))</f>
        <v>0</v>
      </c>
      <c r="AH15" s="50">
        <f>IF(AH$1="Sí",100*(IND!AH16-MIN(IND!AH$11:AH$42))/(MAX(IND!AH$11:AH$42)-MIN(IND!AH$11:AH$42)),100*(MAX(IND!AH$11:AH$42)-IND!AH16)/(MAX(IND!AH$11:AH$42)-MIN(IND!AH$11:AH$42)))</f>
        <v>78.684405221796197</v>
      </c>
      <c r="AI15" s="50">
        <f>IF(AI$1="Sí",100*(IND!AI16-MIN(IND!AI$11:AI$42))/(MAX(IND!AI$11:AI$42)-MIN(IND!AI$11:AI$42)),100*(MAX(IND!AI$11:AI$42)-IND!AI16)/(MAX(IND!AI$11:AI$42)-MIN(IND!AI$11:AI$42)))</f>
        <v>50.764282177252916</v>
      </c>
      <c r="AJ15" s="50">
        <f>IF(AJ$1="Sí",100*(IND!AJ16-MIN(IND!AJ$11:AJ$42))/(MAX(IND!AJ$11:AJ$42)-MIN(IND!AJ$11:AJ$42)),100*(MAX(IND!AJ$11:AJ$42)-IND!AJ16)/(MAX(IND!AJ$11:AJ$42)-MIN(IND!AJ$11:AJ$42)))</f>
        <v>42.251877391688481</v>
      </c>
      <c r="AK15" s="50">
        <f>IF(AK$1="Sí",100*(IND!AK16-MIN(IND!AK$11:AK$42))/(MAX(IND!AK$11:AK$42)-MIN(IND!AK$11:AK$42)),100*(MAX(IND!AK$11:AK$42)-IND!AK16)/(MAX(IND!AK$11:AK$42)-MIN(IND!AK$11:AK$42)))</f>
        <v>75.362536612014452</v>
      </c>
      <c r="AL15" s="50">
        <f>IF(AL$1="Sí",100*(IND!AL16-MIN(IND!AL$11:AL$42))/(MAX(IND!AL$11:AL$42)-MIN(IND!AL$11:AL$42)),100*(MAX(IND!AL$11:AL$42)-IND!AL16)/(MAX(IND!AL$11:AL$42)-MIN(IND!AL$11:AL$42)))</f>
        <v>60.738913943897408</v>
      </c>
      <c r="AM15" s="50">
        <f>IF(AM$1="Sí",100*(IND!AM16-MIN(IND!AM$11:AM$42))/(MAX(IND!AM$11:AM$42)-MIN(IND!AM$11:AM$42)),100*(MAX(IND!AM$11:AM$42)-IND!AM16)/(MAX(IND!AM$11:AM$42)-MIN(IND!AM$11:AM$42)))</f>
        <v>67.94113028790629</v>
      </c>
      <c r="AN15" s="50">
        <f>IF(AN$1="Sí",100*(IND!AN16-MIN(IND!AN$11:AN$42))/(MAX(IND!AN$11:AN$42)-MIN(IND!AN$11:AN$42)),100*(MAX(IND!AN$11:AN$42)-IND!AN16)/(MAX(IND!AN$11:AN$42)-MIN(IND!AN$11:AN$42)))</f>
        <v>100</v>
      </c>
      <c r="AO15" s="31"/>
      <c r="AP15" s="31"/>
      <c r="AQ15" s="50">
        <f>IF(AQ$1="Sí",100*(IND!AQ16-MIN(IND!AQ$11:AQ$42))/(MAX(IND!AQ$11:AQ$42)-MIN(IND!AQ$11:AQ$42)),100*(MAX(IND!AQ$11:AQ$42)-IND!AQ16)/(MAX(IND!AQ$11:AQ$42)-MIN(IND!AQ$11:AQ$42)))</f>
        <v>97.983366630222321</v>
      </c>
      <c r="AR15" s="50">
        <f>IF(AR$1="Sí",100*(IND!AR16-MIN(IND!AR$11:AR$42))/(MAX(IND!AR$11:AR$42)-MIN(IND!AR$11:AR$42)),100*(MAX(IND!AR$11:AR$42)-IND!AR16)/(MAX(IND!AR$11:AR$42)-MIN(IND!AR$11:AR$42)))</f>
        <v>0</v>
      </c>
      <c r="AS15" s="50">
        <f>IF(AS$1="Sí",100*(IND!AS16-MIN(IND!AS$11:AS$42))/(MAX(IND!AS$11:AS$42)-MIN(IND!AS$11:AS$42)),100*(MAX(IND!AS$11:AS$42)-IND!AS16)/(MAX(IND!AS$11:AS$42)-MIN(IND!AS$11:AS$42)))</f>
        <v>4.1432836612706785</v>
      </c>
      <c r="AT15" s="50">
        <f>IF(AT$1="Sí",100*(IND!AT16-MIN(IND!AT$11:AT$42))/(MAX(IND!AT$11:AT$42)-MIN(IND!AT$11:AT$42)),100*(MAX(IND!AT$11:AT$42)-IND!AT16)/(MAX(IND!AT$11:AT$42)-MIN(IND!AT$11:AT$42)))</f>
        <v>7.9084748011815558</v>
      </c>
      <c r="AU15" s="50">
        <f>IF(AU$1="Sí",100*(IND!AU16-MIN(IND!AU$11:AU$42))/(MAX(IND!AU$11:AU$42)-MIN(IND!AU$11:AU$42)),100*(MAX(IND!AU$11:AU$42)-IND!AU16)/(MAX(IND!AU$11:AU$42)-MIN(IND!AU$11:AU$42)))</f>
        <v>9.7480318713646845</v>
      </c>
      <c r="AV15" s="50">
        <f>IF(AV$1="Sí",100*(IND!AV16-MIN(IND!AV$11:AV$42))/(MAX(IND!AV$11:AV$42)-MIN(IND!AV$11:AV$42)),100*(MAX(IND!AV$11:AV$42)-IND!AV16)/(MAX(IND!AV$11:AV$42)-MIN(IND!AV$11:AV$42)))</f>
        <v>17.045910339838741</v>
      </c>
      <c r="AW15" s="50">
        <f>IF(AW$1="Sí",100*(IND!AW16-MIN(IND!AW$11:AW$42))/(MAX(IND!AW$11:AW$42)-MIN(IND!AW$11:AW$42)),100*(MAX(IND!AW$11:AW$42)-IND!AW16)/(MAX(IND!AW$11:AW$42)-MIN(IND!AW$11:AW$42)))</f>
        <v>100</v>
      </c>
      <c r="AX15" s="50">
        <f>IF(AX$1="Sí",100*(IND!AX16-MIN(IND!AX$11:AX$42))/(MAX(IND!AX$11:AX$42)-MIN(IND!AX$11:AX$42)),100*(MAX(IND!AX$11:AX$42)-IND!AX16)/(MAX(IND!AX$11:AX$42)-MIN(IND!AX$11:AX$42)))</f>
        <v>100.00000000000001</v>
      </c>
      <c r="AY15" s="50">
        <f>IF(AY$1="Sí",100*(IND!AY16-MIN(IND!AY$11:AY$42))/(MAX(IND!AY$11:AY$42)-MIN(IND!AY$11:AY$42)),100*(MAX(IND!AY$11:AY$42)-IND!AY16)/(MAX(IND!AY$11:AY$42)-MIN(IND!AY$11:AY$42)))</f>
        <v>100</v>
      </c>
      <c r="AZ15" s="50">
        <f>IF(AZ$1="Sí",100*(IND!AZ16-MIN(IND!AZ$11:AZ$42))/(MAX(IND!AZ$11:AZ$42)-MIN(IND!AZ$11:AZ$42)),100*(MAX(IND!AZ$11:AZ$42)-IND!AZ16)/(MAX(IND!AZ$11:AZ$42)-MIN(IND!AZ$11:AZ$42)))</f>
        <v>37.613765165680185</v>
      </c>
      <c r="BA15" s="50">
        <f>IF(BA$1="Sí",100*(IND!BA16-MIN(IND!BA$11:BA$42))/(MAX(IND!BA$11:BA$42)-MIN(IND!BA$11:BA$42)),100*(MAX(IND!BA$11:BA$42)-IND!BA16)/(MAX(IND!BA$11:BA$42)-MIN(IND!BA$11:BA$42)))</f>
        <v>27.164826196733159</v>
      </c>
      <c r="BB15" s="50">
        <f>IF(BB$1="Sí",100*(IND!BB16-MIN(IND!BB$11:BB$42))/(MAX(IND!BB$11:BB$42)-MIN(IND!BB$11:BB$42)),100*(MAX(IND!BB$11:BB$42)-IND!BB16)/(MAX(IND!BB$11:BB$42)-MIN(IND!BB$11:BB$42)))</f>
        <v>29.038644135929594</v>
      </c>
      <c r="BC15" s="50">
        <f>IF(BC$1="Sí",100*(IND!BC16-MIN(IND!BC$11:BC$42))/(MAX(IND!BC$11:BC$42)-MIN(IND!BC$11:BC$42)),100*(MAX(IND!BC$11:BC$42)-IND!BC16)/(MAX(IND!BC$11:BC$42)-MIN(IND!BC$11:BC$42)))</f>
        <v>25.83403868684923</v>
      </c>
      <c r="BD15" s="50">
        <f>IF(BD$1="Sí",100*(IND!BD16-MIN(IND!BD$11:BD$42))/(MAX(IND!BD$11:BD$42)-MIN(IND!BD$11:BD$42)),100*(MAX(IND!BD$11:BD$42)-IND!BD16)/(MAX(IND!BD$11:BD$42)-MIN(IND!BD$11:BD$42)))</f>
        <v>18.228486666308495</v>
      </c>
      <c r="BE15" s="50">
        <f>IF(BE$1="Sí",100*(IND!BE16-MIN(IND!BE$11:BE$42))/(MAX(IND!BE$11:BE$42)-MIN(IND!BE$11:BE$42)),100*(MAX(IND!BE$11:BE$42)-IND!BE16)/(MAX(IND!BE$11:BE$42)-MIN(IND!BE$11:BE$42)))</f>
        <v>26.808389156530342</v>
      </c>
      <c r="BF15" s="50">
        <f>IF(BF$1="Sí",100*(IND!BF16-MIN(IND!BF$11:BF$42))/(MAX(IND!BF$11:BF$42)-MIN(IND!BF$11:BF$42)),100*(MAX(IND!BF$11:BF$42)-IND!BF16)/(MAX(IND!BF$11:BF$42)-MIN(IND!BF$11:BF$42)))</f>
        <v>83.497778111450089</v>
      </c>
      <c r="BG15" s="50">
        <f>IF(BG$1="Sí",100*(IND!BG16-MIN(IND!BG$11:BG$42))/(MAX(IND!BG$11:BG$42)-MIN(IND!BG$11:BG$42)),100*(MAX(IND!BG$11:BG$42)-IND!BG16)/(MAX(IND!BG$11:BG$42)-MIN(IND!BG$11:BG$42)))</f>
        <v>23.911058009760627</v>
      </c>
      <c r="BH15" s="31"/>
      <c r="BI15" s="50">
        <f>IF(BI$1="Sí",100*(IND!BI16-MIN(IND!BI$11:BI$42))/(MAX(IND!BI$11:BI$42)-MIN(IND!BI$11:BI$42)),100*(MAX(IND!BI$11:BI$42)-IND!BI16)/(MAX(IND!BI$11:BI$42)-MIN(IND!BI$11:BI$42)))</f>
        <v>99.881093935790716</v>
      </c>
      <c r="BJ15" s="31"/>
      <c r="BK15" s="50">
        <f>IF(BK$1="Sí",100*(IND!BK16-MIN(IND!BK$11:BK$42))/(MAX(IND!BK$11:BK$42)-MIN(IND!BK$11:BK$42)),100*(MAX(IND!BK$11:BK$42)-IND!BK16)/(MAX(IND!BK$11:BK$42)-MIN(IND!BK$11:BK$42)))</f>
        <v>28.375512889861579</v>
      </c>
      <c r="BL15" s="50">
        <f>IF(BL$1="Sí",100*(IND!BL16-MIN(IND!BL$11:BL$42))/(MAX(IND!BL$11:BL$42)-MIN(IND!BL$11:BL$42)),100*(MAX(IND!BL$11:BL$42)-IND!BL16)/(MAX(IND!BL$11:BL$42)-MIN(IND!BL$11:BL$42)))</f>
        <v>58.132160195118225</v>
      </c>
      <c r="BM15" s="50">
        <f>IF(BM$1="Sí",100*(IND!BM16-MIN(IND!BM$11:BM$42))/(MAX(IND!BM$11:BM$42)-MIN(IND!BM$11:BM$42)),100*(MAX(IND!BM$11:BM$42)-IND!BM16)/(MAX(IND!BM$11:BM$42)-MIN(IND!BM$11:BM$42)))</f>
        <v>57.423328277323058</v>
      </c>
      <c r="BN15" s="50">
        <f>IF(BN$1="Sí",100*(IND!BN16-MIN(IND!BN$11:BN$42))/(MAX(IND!BN$11:BN$42)-MIN(IND!BN$11:BN$42)),100*(MAX(IND!BN$11:BN$42)-IND!BN16)/(MAX(IND!BN$11:BN$42)-MIN(IND!BN$11:BN$42)))</f>
        <v>52.324380624566778</v>
      </c>
      <c r="BO15" s="50">
        <f>IF(BO$1="Sí",100*(IND!BO16-MIN(IND!BO$11:BO$42))/(MAX(IND!BO$11:BO$42)-MIN(IND!BO$11:BO$42)),100*(MAX(IND!BO$11:BO$42)-IND!BO16)/(MAX(IND!BO$11:BO$42)-MIN(IND!BO$11:BO$42)))</f>
        <v>78.869905896325932</v>
      </c>
      <c r="BP15" s="31"/>
      <c r="BQ15" s="31"/>
      <c r="BR15" s="31"/>
      <c r="BS15" s="31"/>
      <c r="BT15" s="31"/>
      <c r="BU15" s="95"/>
      <c r="BV15" s="8">
        <f>IND!BV16</f>
        <v>5840.4513610000004</v>
      </c>
      <c r="BW15" s="8" t="str">
        <f>IND!BW16</f>
        <v>Centro-occidente</v>
      </c>
      <c r="BX15" s="36">
        <f>IND!BX16</f>
        <v>0.89217171678328666</v>
      </c>
      <c r="BY15" s="8">
        <f>IND!BY16</f>
        <v>-0.80318440000000002</v>
      </c>
      <c r="BZ15" s="8" t="str">
        <f>IND!BZ16</f>
        <v>Muy bajo</v>
      </c>
      <c r="CA15" s="8">
        <f>IND!CA16</f>
        <v>3.4776518344878999</v>
      </c>
      <c r="CB15" s="36">
        <f>IND!CB16</f>
        <v>0.72604397504204188</v>
      </c>
      <c r="CC15" s="91">
        <f>IND!CC16</f>
        <v>13102.747909329135</v>
      </c>
    </row>
    <row r="16" spans="2:81" x14ac:dyDescent="0.25">
      <c r="B16" s="5">
        <v>7</v>
      </c>
      <c r="C16" s="6" t="s">
        <v>30</v>
      </c>
      <c r="D16"/>
      <c r="E16" s="50">
        <f>IF(E$1="Sí",100*(IND!E17-MIN(IND!E$11:E$42))/(MAX(IND!E$11:E$42)-MIN(IND!E$11:E$42)),100*(MAX(IND!E$11:E$42)-IND!E17)/(MAX(IND!E$11:E$42)-MIN(IND!E$11:E$42)))</f>
        <v>72.568679044277204</v>
      </c>
      <c r="F16" s="50">
        <f>IF(F$1="Sí",100*(IND!F17-MIN(IND!F$11:F$42))/(MAX(IND!F$11:F$42)-MIN(IND!F$11:F$42)),100*(MAX(IND!F$11:F$42)-IND!F17)/(MAX(IND!F$11:F$42)-MIN(IND!F$11:F$42)))</f>
        <v>99.999999999999986</v>
      </c>
      <c r="G16" s="50">
        <f>IF(G$1="Sí",100*(IND!G17-MIN(IND!G$11:G$42))/(MAX(IND!G$11:G$42)-MIN(IND!G$11:G$42)),100*(MAX(IND!G$11:G$42)-IND!G17)/(MAX(IND!G$11:G$42)-MIN(IND!G$11:G$42)))</f>
        <v>100</v>
      </c>
      <c r="H16" s="50">
        <f>IF(H$1="Sí",100*(IND!H17-MIN(IND!H$11:H$42))/(MAX(IND!H$11:H$42)-MIN(IND!H$11:H$42)),100*(MAX(IND!H$11:H$42)-IND!H17)/(MAX(IND!H$11:H$42)-MIN(IND!H$11:H$42)))</f>
        <v>92.716535305453064</v>
      </c>
      <c r="I16" s="50">
        <f>IF(I$1="Sí",100*(IND!I17-MIN(IND!I$11:I$42))/(MAX(IND!I$11:I$42)-MIN(IND!I$11:I$42)),100*(MAX(IND!I$11:I$42)-IND!I17)/(MAX(IND!I$11:I$42)-MIN(IND!I$11:I$42)))</f>
        <v>87.645870011227615</v>
      </c>
      <c r="J16" s="50">
        <f>IF(J$1="Sí",100*(IND!J17-MIN(IND!J$11:J$42))/(MAX(IND!J$11:J$42)-MIN(IND!J$11:J$42)),100*(MAX(IND!J$11:J$42)-IND!J17)/(MAX(IND!J$11:J$42)-MIN(IND!J$11:J$42)))</f>
        <v>78.656686683784159</v>
      </c>
      <c r="K16" s="50">
        <f>IF(K$1="Sí",100*(IND!K17-MIN(IND!K$11:K$42))/(MAX(IND!K$11:K$42)-MIN(IND!K$11:K$42)),100*(MAX(IND!K$11:K$42)-IND!K17)/(MAX(IND!K$11:K$42)-MIN(IND!K$11:K$42)))</f>
        <v>10.225192796332555</v>
      </c>
      <c r="L16" s="50">
        <f>IF(L$1="Sí",100*(IND!L17-MIN(IND!L$11:L$42))/(MAX(IND!L$11:L$42)-MIN(IND!L$11:L$42)),100*(MAX(IND!L$11:L$42)-IND!L17)/(MAX(IND!L$11:L$42)-MIN(IND!L$11:L$42)))</f>
        <v>82.595482414223667</v>
      </c>
      <c r="M16" s="50">
        <f>IF(M$1="Sí",100*(IND!M17-MIN(IND!M$11:M$42))/(MAX(IND!M$11:M$42)-MIN(IND!M$11:M$42)),100*(MAX(IND!M$11:M$42)-IND!M17)/(MAX(IND!M$11:M$42)-MIN(IND!M$11:M$42)))</f>
        <v>76.899525481886144</v>
      </c>
      <c r="N16" s="50">
        <f>IF(N$1="Sí",100*(IND!N17-MIN(IND!N$11:N$42))/(MAX(IND!N$11:N$42)-MIN(IND!N$11:N$42)),100*(MAX(IND!N$11:N$42)-IND!N17)/(MAX(IND!N$11:N$42)-MIN(IND!N$11:N$42)))</f>
        <v>51.436276301346943</v>
      </c>
      <c r="O16" s="50">
        <f>IF(O$1="Sí",100*(IND!O17-MIN(IND!O$11:O$42))/(MAX(IND!O$11:O$42)-MIN(IND!O$11:O$42)),100*(MAX(IND!O$11:O$42)-IND!O17)/(MAX(IND!O$11:O$42)-MIN(IND!O$11:O$42)))</f>
        <v>43.436585176230039</v>
      </c>
      <c r="P16" s="50">
        <f>IF(P$1="Sí",100*(IND!P17-MIN(IND!P$11:P$42))/(MAX(IND!P$11:P$42)-MIN(IND!P$11:P$42)),100*(MAX(IND!P$11:P$42)-IND!P17)/(MAX(IND!P$11:P$42)-MIN(IND!P$11:P$42)))</f>
        <v>73.476199434368922</v>
      </c>
      <c r="Q16" s="50">
        <f>IF(Q$1="Sí",100*(IND!Q17-MIN(IND!Q$11:Q$42))/(MAX(IND!Q$11:Q$42)-MIN(IND!Q$11:Q$42)),100*(MAX(IND!Q$11:Q$42)-IND!Q17)/(MAX(IND!Q$11:Q$42)-MIN(IND!Q$11:Q$42)))</f>
        <v>77.878148691662588</v>
      </c>
      <c r="R16" s="50">
        <f>IF(R$1="Sí",100*(IND!R17-MIN(IND!R$11:R$42))/(MAX(IND!R$11:R$42)-MIN(IND!R$11:R$42)),100*(MAX(IND!R$11:R$42)-IND!R17)/(MAX(IND!R$11:R$42)-MIN(IND!R$11:R$42)))</f>
        <v>93.695257136846749</v>
      </c>
      <c r="S16" s="50">
        <f>IF(S$1="Sí",100*(IND!S17-MIN(IND!S$11:S$42))/(MAX(IND!S$11:S$42)-MIN(IND!S$11:S$42)),100*(MAX(IND!S$11:S$42)-IND!S17)/(MAX(IND!S$11:S$42)-MIN(IND!S$11:S$42)))</f>
        <v>100</v>
      </c>
      <c r="T16" s="50">
        <f>IF(T$1="Sí",100*(IND!T17-MIN(IND!T$11:T$42))/(MAX(IND!T$11:T$42)-MIN(IND!T$11:T$42)),100*(MAX(IND!T$11:T$42)-IND!T17)/(MAX(IND!T$11:T$42)-MIN(IND!T$11:T$42)))</f>
        <v>0</v>
      </c>
      <c r="U16" s="50">
        <f>IF(U$1="Sí",100*(IND!U17-MIN(IND!U$11:U$42))/(MAX(IND!U$11:U$42)-MIN(IND!U$11:U$42)),100*(MAX(IND!U$11:U$42)-IND!U17)/(MAX(IND!U$11:U$42)-MIN(IND!U$11:U$42)))</f>
        <v>22.413006296953348</v>
      </c>
      <c r="V16" s="50">
        <f>IF(V$1="Sí",100*(IND!V17-MIN(IND!V$11:V$42))/(MAX(IND!V$11:V$42)-MIN(IND!V$11:V$42)),100*(MAX(IND!V$11:V$42)-IND!V17)/(MAX(IND!V$11:V$42)-MIN(IND!V$11:V$42)))</f>
        <v>72.684055787010166</v>
      </c>
      <c r="W16" s="50">
        <f>IF(W$1="Sí",100*(IND!W17-MIN(IND!W$11:W$42))/(MAX(IND!W$11:W$42)-MIN(IND!W$11:W$42)),100*(MAX(IND!W$11:W$42)-IND!W17)/(MAX(IND!W$11:W$42)-MIN(IND!W$11:W$42)))</f>
        <v>49.8597957023091</v>
      </c>
      <c r="X16" s="50">
        <f>IF(X$1="Sí",100*(IND!X17-MIN(IND!X$11:X$42))/(MAX(IND!X$11:X$42)-MIN(IND!X$11:X$42)),100*(MAX(IND!X$11:X$42)-IND!X17)/(MAX(IND!X$11:X$42)-MIN(IND!X$11:X$42)))</f>
        <v>74.14275717284815</v>
      </c>
      <c r="Y16" s="50">
        <f>IF(Y$1="Sí",100*(IND!Y17-MIN(IND!Y$11:Y$42))/(MAX(IND!Y$11:Y$42)-MIN(IND!Y$11:Y$42)),100*(MAX(IND!Y$11:Y$42)-IND!Y17)/(MAX(IND!Y$11:Y$42)-MIN(IND!Y$11:Y$42)))</f>
        <v>1.1815370189831051</v>
      </c>
      <c r="Z16" s="50">
        <f>IF(Z$1="Sí",100*(IND!Z17-MIN(IND!Z$11:Z$42))/(MAX(IND!Z$11:Z$42)-MIN(IND!Z$11:Z$42)),100*(MAX(IND!Z$11:Z$42)-IND!Z17)/(MAX(IND!Z$11:Z$42)-MIN(IND!Z$11:Z$42)))</f>
        <v>6.2592855850759657</v>
      </c>
      <c r="AA16" s="50">
        <f>IF(AA$1="Sí",100*(IND!AA17-MIN(IND!AA$11:AA$42))/(MAX(IND!AA$11:AA$42)-MIN(IND!AA$11:AA$42)),100*(MAX(IND!AA$11:AA$42)-IND!AA17)/(MAX(IND!AA$11:AA$42)-MIN(IND!AA$11:AA$42)))</f>
        <v>19.299166675374138</v>
      </c>
      <c r="AB16" s="50">
        <f>IF(AB$1="Sí",100*(IND!AB17-MIN(IND!AB$11:AB$42))/(MAX(IND!AB$11:AB$42)-MIN(IND!AB$11:AB$42)),100*(MAX(IND!AB$11:AB$42)-IND!AB17)/(MAX(IND!AB$11:AB$42)-MIN(IND!AB$11:AB$42)))</f>
        <v>0.39410464953119145</v>
      </c>
      <c r="AC16" s="50">
        <f>IF(AC$1="Sí",100*(IND!AC17-MIN(IND!AC$11:AC$42))/(MAX(IND!AC$11:AC$42)-MIN(IND!AC$11:AC$42)),100*(MAX(IND!AC$11:AC$42)-IND!AC17)/(MAX(IND!AC$11:AC$42)-MIN(IND!AC$11:AC$42)))</f>
        <v>1.9607843137254561</v>
      </c>
      <c r="AD16" s="50">
        <f>IF(AD$1="Sí",100*(IND!AD17-MIN(IND!AD$11:AD$42))/(MAX(IND!AD$11:AD$42)-MIN(IND!AD$11:AD$42)),100*(MAX(IND!AD$11:AD$42)-IND!AD17)/(MAX(IND!AD$11:AD$42)-MIN(IND!AD$11:AD$42)))</f>
        <v>50.853614403469898</v>
      </c>
      <c r="AE16" s="50">
        <f>IF(AE$1="Sí",100*(IND!AE17-MIN(IND!AE$11:AE$42))/(MAX(IND!AE$11:AE$42)-MIN(IND!AE$11:AE$42)),100*(MAX(IND!AE$11:AE$42)-IND!AE17)/(MAX(IND!AE$11:AE$42)-MIN(IND!AE$11:AE$42)))</f>
        <v>58.139625444895827</v>
      </c>
      <c r="AF16" s="50">
        <f>IF(AF$1="Sí",100*(IND!AF17-MIN(IND!AF$11:AF$42))/(MAX(IND!AF$11:AF$42)-MIN(IND!AF$11:AF$42)),100*(MAX(IND!AF$11:AF$42)-IND!AF17)/(MAX(IND!AF$11:AF$42)-MIN(IND!AF$11:AF$42)))</f>
        <v>70.484885257327122</v>
      </c>
      <c r="AG16" s="50">
        <f>IF(AG$1="Sí",100*(IND!AG17-MIN(IND!AG$11:AG$42))/(MAX(IND!AG$11:AG$42)-MIN(IND!AG$11:AG$42)),100*(MAX(IND!AG$11:AG$42)-IND!AG17)/(MAX(IND!AG$11:AG$42)-MIN(IND!AG$11:AG$42)))</f>
        <v>100</v>
      </c>
      <c r="AH16" s="50">
        <f>IF(AH$1="Sí",100*(IND!AH17-MIN(IND!AH$11:AH$42))/(MAX(IND!AH$11:AH$42)-MIN(IND!AH$11:AH$42)),100*(MAX(IND!AH$11:AH$42)-IND!AH17)/(MAX(IND!AH$11:AH$42)-MIN(IND!AH$11:AH$42)))</f>
        <v>4.5454545454545459</v>
      </c>
      <c r="AI16" s="50">
        <f>IF(AI$1="Sí",100*(IND!AI17-MIN(IND!AI$11:AI$42))/(MAX(IND!AI$11:AI$42)-MIN(IND!AI$11:AI$42)),100*(MAX(IND!AI$11:AI$42)-IND!AI17)/(MAX(IND!AI$11:AI$42)-MIN(IND!AI$11:AI$42)))</f>
        <v>62.789204396738519</v>
      </c>
      <c r="AJ16" s="50">
        <f>IF(AJ$1="Sí",100*(IND!AJ17-MIN(IND!AJ$11:AJ$42))/(MAX(IND!AJ$11:AJ$42)-MIN(IND!AJ$11:AJ$42)),100*(MAX(IND!AJ$11:AJ$42)-IND!AJ17)/(MAX(IND!AJ$11:AJ$42)-MIN(IND!AJ$11:AJ$42)))</f>
        <v>21.472741662298432</v>
      </c>
      <c r="AK16" s="50">
        <f>IF(AK$1="Sí",100*(IND!AK17-MIN(IND!AK$11:AK$42))/(MAX(IND!AK$11:AK$42)-MIN(IND!AK$11:AK$42)),100*(MAX(IND!AK$11:AK$42)-IND!AK17)/(MAX(IND!AK$11:AK$42)-MIN(IND!AK$11:AK$42)))</f>
        <v>29.578767396168455</v>
      </c>
      <c r="AL16" s="50">
        <f>IF(AL$1="Sí",100*(IND!AL17-MIN(IND!AL$11:AL$42))/(MAX(IND!AL$11:AL$42)-MIN(IND!AL$11:AL$42)),100*(MAX(IND!AL$11:AL$42)-IND!AL17)/(MAX(IND!AL$11:AL$42)-MIN(IND!AL$11:AL$42)))</f>
        <v>1.3905597895496369</v>
      </c>
      <c r="AM16" s="50">
        <f>IF(AM$1="Sí",100*(IND!AM17-MIN(IND!AM$11:AM$42))/(MAX(IND!AM$11:AM$42)-MIN(IND!AM$11:AM$42)),100*(MAX(IND!AM$11:AM$42)-IND!AM17)/(MAX(IND!AM$11:AM$42)-MIN(IND!AM$11:AM$42)))</f>
        <v>5.3831248719600913</v>
      </c>
      <c r="AN16" s="50">
        <f>IF(AN$1="Sí",100*(IND!AN17-MIN(IND!AN$11:AN$42))/(MAX(IND!AN$11:AN$42)-MIN(IND!AN$11:AN$42)),100*(MAX(IND!AN$11:AN$42)-IND!AN17)/(MAX(IND!AN$11:AN$42)-MIN(IND!AN$11:AN$42)))</f>
        <v>12.309184582792469</v>
      </c>
      <c r="AO16" s="31"/>
      <c r="AP16" s="31"/>
      <c r="AQ16" s="50">
        <f>IF(AQ$1="Sí",100*(IND!AQ17-MIN(IND!AQ$11:AQ$42))/(MAX(IND!AQ$11:AQ$42)-MIN(IND!AQ$11:AQ$42)),100*(MAX(IND!AQ$11:AQ$42)-IND!AQ17)/(MAX(IND!AQ$11:AQ$42)-MIN(IND!AQ$11:AQ$42)))</f>
        <v>80.35579137109238</v>
      </c>
      <c r="AR16" s="50">
        <f>IF(AR$1="Sí",100*(IND!AR17-MIN(IND!AR$11:AR$42))/(MAX(IND!AR$11:AR$42)-MIN(IND!AR$11:AR$42)),100*(MAX(IND!AR$11:AR$42)-IND!AR17)/(MAX(IND!AR$11:AR$42)-MIN(IND!AR$11:AR$42)))</f>
        <v>0</v>
      </c>
      <c r="AS16" s="50">
        <f>IF(AS$1="Sí",100*(IND!AS17-MIN(IND!AS$11:AS$42))/(MAX(IND!AS$11:AS$42)-MIN(IND!AS$11:AS$42)),100*(MAX(IND!AS$11:AS$42)-IND!AS17)/(MAX(IND!AS$11:AS$42)-MIN(IND!AS$11:AS$42)))</f>
        <v>100</v>
      </c>
      <c r="AT16" s="50">
        <f>IF(AT$1="Sí",100*(IND!AT17-MIN(IND!AT$11:AT$42))/(MAX(IND!AT$11:AT$42)-MIN(IND!AT$11:AT$42)),100*(MAX(IND!AT$11:AT$42)-IND!AT17)/(MAX(IND!AT$11:AT$42)-MIN(IND!AT$11:AT$42)))</f>
        <v>100</v>
      </c>
      <c r="AU16" s="50">
        <f>IF(AU$1="Sí",100*(IND!AU17-MIN(IND!AU$11:AU$42))/(MAX(IND!AU$11:AU$42)-MIN(IND!AU$11:AU$42)),100*(MAX(IND!AU$11:AU$42)-IND!AU17)/(MAX(IND!AU$11:AU$42)-MIN(IND!AU$11:AU$42)))</f>
        <v>100</v>
      </c>
      <c r="AV16" s="50">
        <f>IF(AV$1="Sí",100*(IND!AV17-MIN(IND!AV$11:AV$42))/(MAX(IND!AV$11:AV$42)-MIN(IND!AV$11:AV$42)),100*(MAX(IND!AV$11:AV$42)-IND!AV17)/(MAX(IND!AV$11:AV$42)-MIN(IND!AV$11:AV$42)))</f>
        <v>93.253567656690109</v>
      </c>
      <c r="AW16" s="50">
        <f>IF(AW$1="Sí",100*(IND!AW17-MIN(IND!AW$11:AW$42))/(MAX(IND!AW$11:AW$42)-MIN(IND!AW$11:AW$42)),100*(MAX(IND!AW$11:AW$42)-IND!AW17)/(MAX(IND!AW$11:AW$42)-MIN(IND!AW$11:AW$42)))</f>
        <v>6.6900875091584133</v>
      </c>
      <c r="AX16" s="50">
        <f>IF(AX$1="Sí",100*(IND!AX17-MIN(IND!AX$11:AX$42))/(MAX(IND!AX$11:AX$42)-MIN(IND!AX$11:AX$42)),100*(MAX(IND!AX$11:AX$42)-IND!AX17)/(MAX(IND!AX$11:AX$42)-MIN(IND!AX$11:AX$42)))</f>
        <v>4.6670941260878172</v>
      </c>
      <c r="AY16" s="50">
        <f>IF(AY$1="Sí",100*(IND!AY17-MIN(IND!AY$11:AY$42))/(MAX(IND!AY$11:AY$42)-MIN(IND!AY$11:AY$42)),100*(MAX(IND!AY$11:AY$42)-IND!AY17)/(MAX(IND!AY$11:AY$42)-MIN(IND!AY$11:AY$42)))</f>
        <v>9.2268631860909718</v>
      </c>
      <c r="AZ16" s="50">
        <f>IF(AZ$1="Sí",100*(IND!AZ17-MIN(IND!AZ$11:AZ$42))/(MAX(IND!AZ$11:AZ$42)-MIN(IND!AZ$11:AZ$42)),100*(MAX(IND!AZ$11:AZ$42)-IND!AZ17)/(MAX(IND!AZ$11:AZ$42)-MIN(IND!AZ$11:AZ$42)))</f>
        <v>5.7565221900579715</v>
      </c>
      <c r="BA16" s="50">
        <f>IF(BA$1="Sí",100*(IND!BA17-MIN(IND!BA$11:BA$42))/(MAX(IND!BA$11:BA$42)-MIN(IND!BA$11:BA$42)),100*(MAX(IND!BA$11:BA$42)-IND!BA17)/(MAX(IND!BA$11:BA$42)-MIN(IND!BA$11:BA$42)))</f>
        <v>4.8562929241419255</v>
      </c>
      <c r="BB16" s="50">
        <f>IF(BB$1="Sí",100*(IND!BB17-MIN(IND!BB$11:BB$42))/(MAX(IND!BB$11:BB$42)-MIN(IND!BB$11:BB$42)),100*(MAX(IND!BB$11:BB$42)-IND!BB17)/(MAX(IND!BB$11:BB$42)-MIN(IND!BB$11:BB$42)))</f>
        <v>16.809397805801531</v>
      </c>
      <c r="BC16" s="50">
        <f>IF(BC$1="Sí",100*(IND!BC17-MIN(IND!BC$11:BC$42))/(MAX(IND!BC$11:BC$42)-MIN(IND!BC$11:BC$42)),100*(MAX(IND!BC$11:BC$42)-IND!BC17)/(MAX(IND!BC$11:BC$42)-MIN(IND!BC$11:BC$42)))</f>
        <v>10.44820718488144</v>
      </c>
      <c r="BD16" s="50">
        <f>IF(BD$1="Sí",100*(IND!BD17-MIN(IND!BD$11:BD$42))/(MAX(IND!BD$11:BD$42)-MIN(IND!BD$11:BD$42)),100*(MAX(IND!BD$11:BD$42)-IND!BD17)/(MAX(IND!BD$11:BD$42)-MIN(IND!BD$11:BD$42)))</f>
        <v>4.0722002175553484</v>
      </c>
      <c r="BE16" s="50">
        <f>IF(BE$1="Sí",100*(IND!BE17-MIN(IND!BE$11:BE$42))/(MAX(IND!BE$11:BE$42)-MIN(IND!BE$11:BE$42)),100*(MAX(IND!BE$11:BE$42)-IND!BE17)/(MAX(IND!BE$11:BE$42)-MIN(IND!BE$11:BE$42)))</f>
        <v>6.531426743304519</v>
      </c>
      <c r="BF16" s="50">
        <f>IF(BF$1="Sí",100*(IND!BF17-MIN(IND!BF$11:BF$42))/(MAX(IND!BF$11:BF$42)-MIN(IND!BF$11:BF$42)),100*(MAX(IND!BF$11:BF$42)-IND!BF17)/(MAX(IND!BF$11:BF$42)-MIN(IND!BF$11:BF$42)))</f>
        <v>0</v>
      </c>
      <c r="BG16" s="50">
        <f>IF(BG$1="Sí",100*(IND!BG17-MIN(IND!BG$11:BG$42))/(MAX(IND!BG$11:BG$42)-MIN(IND!BG$11:BG$42)),100*(MAX(IND!BG$11:BG$42)-IND!BG17)/(MAX(IND!BG$11:BG$42)-MIN(IND!BG$11:BG$42)))</f>
        <v>2.0426627670118105</v>
      </c>
      <c r="BH16" s="31"/>
      <c r="BI16" s="50">
        <f>IF(BI$1="Sí",100*(IND!BI17-MIN(IND!BI$11:BI$42))/(MAX(IND!BI$11:BI$42)-MIN(IND!BI$11:BI$42)),100*(MAX(IND!BI$11:BI$42)-IND!BI17)/(MAX(IND!BI$11:BI$42)-MIN(IND!BI$11:BI$42)))</f>
        <v>39.303539019963701</v>
      </c>
      <c r="BJ16" s="31"/>
      <c r="BK16" s="50">
        <f>IF(BK$1="Sí",100*(IND!BK17-MIN(IND!BK$11:BK$42))/(MAX(IND!BK$11:BK$42)-MIN(IND!BK$11:BK$42)),100*(MAX(IND!BK$11:BK$42)-IND!BK17)/(MAX(IND!BK$11:BK$42)-MIN(IND!BK$11:BK$42)))</f>
        <v>0</v>
      </c>
      <c r="BL16" s="50">
        <f>IF(BL$1="Sí",100*(IND!BL17-MIN(IND!BL$11:BL$42))/(MAX(IND!BL$11:BL$42)-MIN(IND!BL$11:BL$42)),100*(MAX(IND!BL$11:BL$42)-IND!BL17)/(MAX(IND!BL$11:BL$42)-MIN(IND!BL$11:BL$42)))</f>
        <v>32.559362083197726</v>
      </c>
      <c r="BM16" s="50">
        <f>IF(BM$1="Sí",100*(IND!BM17-MIN(IND!BM$11:BM$42))/(MAX(IND!BM$11:BM$42)-MIN(IND!BM$11:BM$42)),100*(MAX(IND!BM$11:BM$42)-IND!BM17)/(MAX(IND!BM$11:BM$42)-MIN(IND!BM$11:BM$42)))</f>
        <v>65.354220245250957</v>
      </c>
      <c r="BN16" s="50">
        <f>IF(BN$1="Sí",100*(IND!BN17-MIN(IND!BN$11:BN$42))/(MAX(IND!BN$11:BN$42)-MIN(IND!BN$11:BN$42)),100*(MAX(IND!BN$11:BN$42)-IND!BN17)/(MAX(IND!BN$11:BN$42)-MIN(IND!BN$11:BN$42)))</f>
        <v>30.325906797397867</v>
      </c>
      <c r="BO16" s="50">
        <f>IF(BO$1="Sí",100*(IND!BO17-MIN(IND!BO$11:BO$42))/(MAX(IND!BO$11:BO$42)-MIN(IND!BO$11:BO$42)),100*(MAX(IND!BO$11:BO$42)-IND!BO17)/(MAX(IND!BO$11:BO$42)-MIN(IND!BO$11:BO$42)))</f>
        <v>100</v>
      </c>
      <c r="BP16" s="31"/>
      <c r="BQ16" s="31"/>
      <c r="BR16" s="31"/>
      <c r="BS16" s="31"/>
      <c r="BT16" s="31"/>
      <c r="BU16" s="95"/>
      <c r="BV16" s="8">
        <f>IND!BV17</f>
        <v>3362.0904150000001</v>
      </c>
      <c r="BW16" s="8" t="str">
        <f>IND!BW17</f>
        <v>Sur-sureste</v>
      </c>
      <c r="BX16" s="36">
        <f>IND!BX17</f>
        <v>0.48852090556512739</v>
      </c>
      <c r="BY16" s="8">
        <f>IND!BY17</f>
        <v>2.2711800000000002</v>
      </c>
      <c r="BZ16" s="8" t="str">
        <f>IND!BZ17</f>
        <v>Muy alto</v>
      </c>
      <c r="CA16" s="8">
        <f>IND!CA17</f>
        <v>4.1800608634948997</v>
      </c>
      <c r="CB16" s="36">
        <f>IND!CB17</f>
        <v>0.79553906473488478</v>
      </c>
      <c r="CC16" s="91">
        <f>IND!CC17</f>
        <v>7248.0038807947858</v>
      </c>
    </row>
    <row r="17" spans="2:81" x14ac:dyDescent="0.25">
      <c r="B17" s="5">
        <v>8</v>
      </c>
      <c r="C17" s="6" t="s">
        <v>31</v>
      </c>
      <c r="D17"/>
      <c r="E17" s="50">
        <f>IF(E$1="Sí",100*(IND!E18-MIN(IND!E$11:E$42))/(MAX(IND!E$11:E$42)-MIN(IND!E$11:E$42)),100*(MAX(IND!E$11:E$42)-IND!E18)/(MAX(IND!E$11:E$42)-MIN(IND!E$11:E$42)))</f>
        <v>83.594850796927844</v>
      </c>
      <c r="F17" s="50">
        <f>IF(F$1="Sí",100*(IND!F18-MIN(IND!F$11:F$42))/(MAX(IND!F$11:F$42)-MIN(IND!F$11:F$42)),100*(MAX(IND!F$11:F$42)-IND!F18)/(MAX(IND!F$11:F$42)-MIN(IND!F$11:F$42)))</f>
        <v>57.60561306483774</v>
      </c>
      <c r="G17" s="50">
        <f>IF(G$1="Sí",100*(IND!G18-MIN(IND!G$11:G$42))/(MAX(IND!G$11:G$42)-MIN(IND!G$11:G$42)),100*(MAX(IND!G$11:G$42)-IND!G18)/(MAX(IND!G$11:G$42)-MIN(IND!G$11:G$42)))</f>
        <v>82.212270109376902</v>
      </c>
      <c r="H17" s="50">
        <f>IF(H$1="Sí",100*(IND!H18-MIN(IND!H$11:H$42))/(MAX(IND!H$11:H$42)-MIN(IND!H$11:H$42)),100*(MAX(IND!H$11:H$42)-IND!H18)/(MAX(IND!H$11:H$42)-MIN(IND!H$11:H$42)))</f>
        <v>60.06896925017756</v>
      </c>
      <c r="I17" s="50">
        <f>IF(I$1="Sí",100*(IND!I18-MIN(IND!I$11:I$42))/(MAX(IND!I$11:I$42)-MIN(IND!I$11:I$42)),100*(MAX(IND!I$11:I$42)-IND!I18)/(MAX(IND!I$11:I$42)-MIN(IND!I$11:I$42)))</f>
        <v>65.771341528099782</v>
      </c>
      <c r="J17" s="50">
        <f>IF(J$1="Sí",100*(IND!J18-MIN(IND!J$11:J$42))/(MAX(IND!J$11:J$42)-MIN(IND!J$11:J$42)),100*(MAX(IND!J$11:J$42)-IND!J18)/(MAX(IND!J$11:J$42)-MIN(IND!J$11:J$42)))</f>
        <v>53.040323278505667</v>
      </c>
      <c r="K17" s="50">
        <f>IF(K$1="Sí",100*(IND!K18-MIN(IND!K$11:K$42))/(MAX(IND!K$11:K$42)-MIN(IND!K$11:K$42)),100*(MAX(IND!K$11:K$42)-IND!K18)/(MAX(IND!K$11:K$42)-MIN(IND!K$11:K$42)))</f>
        <v>56.241826614372776</v>
      </c>
      <c r="L17" s="50">
        <f>IF(L$1="Sí",100*(IND!L18-MIN(IND!L$11:L$42))/(MAX(IND!L$11:L$42)-MIN(IND!L$11:L$42)),100*(MAX(IND!L$11:L$42)-IND!L18)/(MAX(IND!L$11:L$42)-MIN(IND!L$11:L$42)))</f>
        <v>11.978756458081007</v>
      </c>
      <c r="M17" s="50">
        <f>IF(M$1="Sí",100*(IND!M18-MIN(IND!M$11:M$42))/(MAX(IND!M$11:M$42)-MIN(IND!M$11:M$42)),100*(MAX(IND!M$11:M$42)-IND!M18)/(MAX(IND!M$11:M$42)-MIN(IND!M$11:M$42)))</f>
        <v>85.800621624295133</v>
      </c>
      <c r="N17" s="50">
        <f>IF(N$1="Sí",100*(IND!N18-MIN(IND!N$11:N$42))/(MAX(IND!N$11:N$42)-MIN(IND!N$11:N$42)),100*(MAX(IND!N$11:N$42)-IND!N18)/(MAX(IND!N$11:N$42)-MIN(IND!N$11:N$42)))</f>
        <v>0</v>
      </c>
      <c r="O17" s="50">
        <f>IF(O$1="Sí",100*(IND!O18-MIN(IND!O$11:O$42))/(MAX(IND!O$11:O$42)-MIN(IND!O$11:O$42)),100*(MAX(IND!O$11:O$42)-IND!O18)/(MAX(IND!O$11:O$42)-MIN(IND!O$11:O$42)))</f>
        <v>22.263947695632581</v>
      </c>
      <c r="P17" s="50">
        <f>IF(P$1="Sí",100*(IND!P18-MIN(IND!P$11:P$42))/(MAX(IND!P$11:P$42)-MIN(IND!P$11:P$42)),100*(MAX(IND!P$11:P$42)-IND!P18)/(MAX(IND!P$11:P$42)-MIN(IND!P$11:P$42)))</f>
        <v>46.815468147663914</v>
      </c>
      <c r="Q17" s="50">
        <f>IF(Q$1="Sí",100*(IND!Q18-MIN(IND!Q$11:Q$42))/(MAX(IND!Q$11:Q$42)-MIN(IND!Q$11:Q$42)),100*(MAX(IND!Q$11:Q$42)-IND!Q18)/(MAX(IND!Q$11:Q$42)-MIN(IND!Q$11:Q$42)))</f>
        <v>45.856810846783894</v>
      </c>
      <c r="R17" s="50">
        <f>IF(R$1="Sí",100*(IND!R18-MIN(IND!R$11:R$42))/(MAX(IND!R$11:R$42)-MIN(IND!R$11:R$42)),100*(MAX(IND!R$11:R$42)-IND!R18)/(MAX(IND!R$11:R$42)-MIN(IND!R$11:R$42)))</f>
        <v>62.206941636276042</v>
      </c>
      <c r="S17" s="50">
        <f>IF(S$1="Sí",100*(IND!S18-MIN(IND!S$11:S$42))/(MAX(IND!S$11:S$42)-MIN(IND!S$11:S$42)),100*(MAX(IND!S$11:S$42)-IND!S18)/(MAX(IND!S$11:S$42)-MIN(IND!S$11:S$42)))</f>
        <v>49.347492850190839</v>
      </c>
      <c r="T17" s="50">
        <f>IF(T$1="Sí",100*(IND!T18-MIN(IND!T$11:T$42))/(MAX(IND!T$11:T$42)-MIN(IND!T$11:T$42)),100*(MAX(IND!T$11:T$42)-IND!T18)/(MAX(IND!T$11:T$42)-MIN(IND!T$11:T$42)))</f>
        <v>55.041250970576563</v>
      </c>
      <c r="U17" s="50">
        <f>IF(U$1="Sí",100*(IND!U18-MIN(IND!U$11:U$42))/(MAX(IND!U$11:U$42)-MIN(IND!U$11:U$42)),100*(MAX(IND!U$11:U$42)-IND!U18)/(MAX(IND!U$11:U$42)-MIN(IND!U$11:U$42)))</f>
        <v>64.986077308802251</v>
      </c>
      <c r="V17" s="50">
        <f>IF(V$1="Sí",100*(IND!V18-MIN(IND!V$11:V$42))/(MAX(IND!V$11:V$42)-MIN(IND!V$11:V$42)),100*(MAX(IND!V$11:V$42)-IND!V18)/(MAX(IND!V$11:V$42)-MIN(IND!V$11:V$42)))</f>
        <v>24.161824025503556</v>
      </c>
      <c r="W17" s="50">
        <f>IF(W$1="Sí",100*(IND!W18-MIN(IND!W$11:W$42))/(MAX(IND!W$11:W$42)-MIN(IND!W$11:W$42)),100*(MAX(IND!W$11:W$42)-IND!W18)/(MAX(IND!W$11:W$42)-MIN(IND!W$11:W$42)))</f>
        <v>41.800909897278942</v>
      </c>
      <c r="X17" s="50">
        <f>IF(X$1="Sí",100*(IND!X18-MIN(IND!X$11:X$42))/(MAX(IND!X$11:X$42)-MIN(IND!X$11:X$42)),100*(MAX(IND!X$11:X$42)-IND!X18)/(MAX(IND!X$11:X$42)-MIN(IND!X$11:X$42)))</f>
        <v>68.684394681595506</v>
      </c>
      <c r="Y17" s="50">
        <f>IF(Y$1="Sí",100*(IND!Y18-MIN(IND!Y$11:Y$42))/(MAX(IND!Y$11:Y$42)-MIN(IND!Y$11:Y$42)),100*(MAX(IND!Y$11:Y$42)-IND!Y18)/(MAX(IND!Y$11:Y$42)-MIN(IND!Y$11:Y$42)))</f>
        <v>61.083632006650454</v>
      </c>
      <c r="Z17" s="50">
        <f>IF(Z$1="Sí",100*(IND!Z18-MIN(IND!Z$11:Z$42))/(MAX(IND!Z$11:Z$42)-MIN(IND!Z$11:Z$42)),100*(MAX(IND!Z$11:Z$42)-IND!Z18)/(MAX(IND!Z$11:Z$42)-MIN(IND!Z$11:Z$42)))</f>
        <v>10.102718181043585</v>
      </c>
      <c r="AA17" s="50">
        <f>IF(AA$1="Sí",100*(IND!AA18-MIN(IND!AA$11:AA$42))/(MAX(IND!AA$11:AA$42)-MIN(IND!AA$11:AA$42)),100*(MAX(IND!AA$11:AA$42)-IND!AA18)/(MAX(IND!AA$11:AA$42)-MIN(IND!AA$11:AA$42)))</f>
        <v>35.245081060860272</v>
      </c>
      <c r="AB17" s="50">
        <f>IF(AB$1="Sí",100*(IND!AB18-MIN(IND!AB$11:AB$42))/(MAX(IND!AB$11:AB$42)-MIN(IND!AB$11:AB$42)),100*(MAX(IND!AB$11:AB$42)-IND!AB18)/(MAX(IND!AB$11:AB$42)-MIN(IND!AB$11:AB$42)))</f>
        <v>18.31852205964142</v>
      </c>
      <c r="AC17" s="50">
        <f>IF(AC$1="Sí",100*(IND!AC18-MIN(IND!AC$11:AC$42))/(MAX(IND!AC$11:AC$42)-MIN(IND!AC$11:AC$42)),100*(MAX(IND!AC$11:AC$42)-IND!AC18)/(MAX(IND!AC$11:AC$42)-MIN(IND!AC$11:AC$42)))</f>
        <v>76.797385620915051</v>
      </c>
      <c r="AD17" s="50">
        <f>IF(AD$1="Sí",100*(IND!AD18-MIN(IND!AD$11:AD$42))/(MAX(IND!AD$11:AD$42)-MIN(IND!AD$11:AD$42)),100*(MAX(IND!AD$11:AD$42)-IND!AD18)/(MAX(IND!AD$11:AD$42)-MIN(IND!AD$11:AD$42)))</f>
        <v>61.995763309372492</v>
      </c>
      <c r="AE17" s="50">
        <f>IF(AE$1="Sí",100*(IND!AE18-MIN(IND!AE$11:AE$42))/(MAX(IND!AE$11:AE$42)-MIN(IND!AE$11:AE$42)),100*(MAX(IND!AE$11:AE$42)-IND!AE18)/(MAX(IND!AE$11:AE$42)-MIN(IND!AE$11:AE$42)))</f>
        <v>28.248240774418587</v>
      </c>
      <c r="AF17" s="50">
        <f>IF(AF$1="Sí",100*(IND!AF18-MIN(IND!AF$11:AF$42))/(MAX(IND!AF$11:AF$42)-MIN(IND!AF$11:AF$42)),100*(MAX(IND!AF$11:AF$42)-IND!AF18)/(MAX(IND!AF$11:AF$42)-MIN(IND!AF$11:AF$42)))</f>
        <v>0.29953234365517234</v>
      </c>
      <c r="AG17" s="50">
        <f>IF(AG$1="Sí",100*(IND!AG18-MIN(IND!AG$11:AG$42))/(MAX(IND!AG$11:AG$42)-MIN(IND!AG$11:AG$42)),100*(MAX(IND!AG$11:AG$42)-IND!AG18)/(MAX(IND!AG$11:AG$42)-MIN(IND!AG$11:AG$42)))</f>
        <v>71.426174311086626</v>
      </c>
      <c r="AH17" s="50">
        <f>IF(AH$1="Sí",100*(IND!AH18-MIN(IND!AH$11:AH$42))/(MAX(IND!AH$11:AH$42)-MIN(IND!AH$11:AH$42)),100*(MAX(IND!AH$11:AH$42)-IND!AH18)/(MAX(IND!AH$11:AH$42)-MIN(IND!AH$11:AH$42)))</f>
        <v>12.01604996862447</v>
      </c>
      <c r="AI17" s="50">
        <f>IF(AI$1="Sí",100*(IND!AI18-MIN(IND!AI$11:AI$42))/(MAX(IND!AI$11:AI$42)-MIN(IND!AI$11:AI$42)),100*(MAX(IND!AI$11:AI$42)-IND!AI18)/(MAX(IND!AI$11:AI$42)-MIN(IND!AI$11:AI$42)))</f>
        <v>17.69690718700771</v>
      </c>
      <c r="AJ17" s="50">
        <f>IF(AJ$1="Sí",100*(IND!AJ18-MIN(IND!AJ$11:AJ$42))/(MAX(IND!AJ$11:AJ$42)-MIN(IND!AJ$11:AJ$42)),100*(MAX(IND!AJ$11:AJ$42)-IND!AJ18)/(MAX(IND!AJ$11:AJ$42)-MIN(IND!AJ$11:AJ$42)))</f>
        <v>33.670495780589803</v>
      </c>
      <c r="AK17" s="50">
        <f>IF(AK$1="Sí",100*(IND!AK18-MIN(IND!AK$11:AK$42))/(MAX(IND!AK$11:AK$42)-MIN(IND!AK$11:AK$42)),100*(MAX(IND!AK$11:AK$42)-IND!AK18)/(MAX(IND!AK$11:AK$42)-MIN(IND!AK$11:AK$42)))</f>
        <v>89.720452831891706</v>
      </c>
      <c r="AL17" s="50">
        <f>IF(AL$1="Sí",100*(IND!AL18-MIN(IND!AL$11:AL$42))/(MAX(IND!AL$11:AL$42)-MIN(IND!AL$11:AL$42)),100*(MAX(IND!AL$11:AL$42)-IND!AL18)/(MAX(IND!AL$11:AL$42)-MIN(IND!AL$11:AL$42)))</f>
        <v>92.240506880022451</v>
      </c>
      <c r="AM17" s="50">
        <f>IF(AM$1="Sí",100*(IND!AM18-MIN(IND!AM$11:AM$42))/(MAX(IND!AM$11:AM$42)-MIN(IND!AM$11:AM$42)),100*(MAX(IND!AM$11:AM$42)-IND!AM18)/(MAX(IND!AM$11:AM$42)-MIN(IND!AM$11:AM$42)))</f>
        <v>70.340049568609189</v>
      </c>
      <c r="AN17" s="50">
        <f>IF(AN$1="Sí",100*(IND!AN18-MIN(IND!AN$11:AN$42))/(MAX(IND!AN$11:AN$42)-MIN(IND!AN$11:AN$42)),100*(MAX(IND!AN$11:AN$42)-IND!AN18)/(MAX(IND!AN$11:AN$42)-MIN(IND!AN$11:AN$42)))</f>
        <v>24.633927048633023</v>
      </c>
      <c r="AO17" s="31"/>
      <c r="AP17" s="31"/>
      <c r="AQ17" s="50">
        <f>IF(AQ$1="Sí",100*(IND!AQ18-MIN(IND!AQ$11:AQ$42))/(MAX(IND!AQ$11:AQ$42)-MIN(IND!AQ$11:AQ$42)),100*(MAX(IND!AQ$11:AQ$42)-IND!AQ18)/(MAX(IND!AQ$11:AQ$42)-MIN(IND!AQ$11:AQ$42)))</f>
        <v>58.538803050316218</v>
      </c>
      <c r="AR17" s="50">
        <f>IF(AR$1="Sí",100*(IND!AR18-MIN(IND!AR$11:AR$42))/(MAX(IND!AR$11:AR$42)-MIN(IND!AR$11:AR$42)),100*(MAX(IND!AR$11:AR$42)-IND!AR18)/(MAX(IND!AR$11:AR$42)-MIN(IND!AR$11:AR$42)))</f>
        <v>35.574130985362032</v>
      </c>
      <c r="AS17" s="50">
        <f>IF(AS$1="Sí",100*(IND!AS18-MIN(IND!AS$11:AS$42))/(MAX(IND!AS$11:AS$42)-MIN(IND!AS$11:AS$42)),100*(MAX(IND!AS$11:AS$42)-IND!AS18)/(MAX(IND!AS$11:AS$42)-MIN(IND!AS$11:AS$42)))</f>
        <v>8.2305207030942764</v>
      </c>
      <c r="AT17" s="50">
        <f>IF(AT$1="Sí",100*(IND!AT18-MIN(IND!AT$11:AT$42))/(MAX(IND!AT$11:AT$42)-MIN(IND!AT$11:AT$42)),100*(MAX(IND!AT$11:AT$42)-IND!AT18)/(MAX(IND!AT$11:AT$42)-MIN(IND!AT$11:AT$42)))</f>
        <v>16.916197693377708</v>
      </c>
      <c r="AU17" s="50">
        <f>IF(AU$1="Sí",100*(IND!AU18-MIN(IND!AU$11:AU$42))/(MAX(IND!AU$11:AU$42)-MIN(IND!AU$11:AU$42)),100*(MAX(IND!AU$11:AU$42)-IND!AU18)/(MAX(IND!AU$11:AU$42)-MIN(IND!AU$11:AU$42)))</f>
        <v>4.9162046448103913</v>
      </c>
      <c r="AV17" s="50">
        <f>IF(AV$1="Sí",100*(IND!AV18-MIN(IND!AV$11:AV$42))/(MAX(IND!AV$11:AV$42)-MIN(IND!AV$11:AV$42)),100*(MAX(IND!AV$11:AV$42)-IND!AV18)/(MAX(IND!AV$11:AV$42)-MIN(IND!AV$11:AV$42)))</f>
        <v>60.328693504605589</v>
      </c>
      <c r="AW17" s="50">
        <f>IF(AW$1="Sí",100*(IND!AW18-MIN(IND!AW$11:AW$42))/(MAX(IND!AW$11:AW$42)-MIN(IND!AW$11:AW$42)),100*(MAX(IND!AW$11:AW$42)-IND!AW18)/(MAX(IND!AW$11:AW$42)-MIN(IND!AW$11:AW$42)))</f>
        <v>28.068940452913392</v>
      </c>
      <c r="AX17" s="50">
        <f>IF(AX$1="Sí",100*(IND!AX18-MIN(IND!AX$11:AX$42))/(MAX(IND!AX$11:AX$42)-MIN(IND!AX$11:AX$42)),100*(MAX(IND!AX$11:AX$42)-IND!AX18)/(MAX(IND!AX$11:AX$42)-MIN(IND!AX$11:AX$42)))</f>
        <v>17.749092073688225</v>
      </c>
      <c r="AY17" s="50">
        <f>IF(AY$1="Sí",100*(IND!AY18-MIN(IND!AY$11:AY$42))/(MAX(IND!AY$11:AY$42)-MIN(IND!AY$11:AY$42)),100*(MAX(IND!AY$11:AY$42)-IND!AY18)/(MAX(IND!AY$11:AY$42)-MIN(IND!AY$11:AY$42)))</f>
        <v>14.015320999937048</v>
      </c>
      <c r="AZ17" s="50">
        <f>IF(AZ$1="Sí",100*(IND!AZ18-MIN(IND!AZ$11:AZ$42))/(MAX(IND!AZ$11:AZ$42)-MIN(IND!AZ$11:AZ$42)),100*(MAX(IND!AZ$11:AZ$42)-IND!AZ18)/(MAX(IND!AZ$11:AZ$42)-MIN(IND!AZ$11:AZ$42)))</f>
        <v>13.125819047706148</v>
      </c>
      <c r="BA17" s="50">
        <f>IF(BA$1="Sí",100*(IND!BA18-MIN(IND!BA$11:BA$42))/(MAX(IND!BA$11:BA$42)-MIN(IND!BA$11:BA$42)),100*(MAX(IND!BA$11:BA$42)-IND!BA18)/(MAX(IND!BA$11:BA$42)-MIN(IND!BA$11:BA$42)))</f>
        <v>16.953116160067648</v>
      </c>
      <c r="BB17" s="50">
        <f>IF(BB$1="Sí",100*(IND!BB18-MIN(IND!BB$11:BB$42))/(MAX(IND!BB$11:BB$42)-MIN(IND!BB$11:BB$42)),100*(MAX(IND!BB$11:BB$42)-IND!BB18)/(MAX(IND!BB$11:BB$42)-MIN(IND!BB$11:BB$42)))</f>
        <v>33.141953556491849</v>
      </c>
      <c r="BC17" s="50">
        <f>IF(BC$1="Sí",100*(IND!BC18-MIN(IND!BC$11:BC$42))/(MAX(IND!BC$11:BC$42)-MIN(IND!BC$11:BC$42)),100*(MAX(IND!BC$11:BC$42)-IND!BC18)/(MAX(IND!BC$11:BC$42)-MIN(IND!BC$11:BC$42)))</f>
        <v>6.8894684809844415</v>
      </c>
      <c r="BD17" s="50">
        <f>IF(BD$1="Sí",100*(IND!BD18-MIN(IND!BD$11:BD$42))/(MAX(IND!BD$11:BD$42)-MIN(IND!BD$11:BD$42)),100*(MAX(IND!BD$11:BD$42)-IND!BD18)/(MAX(IND!BD$11:BD$42)-MIN(IND!BD$11:BD$42)))</f>
        <v>23.953652577714255</v>
      </c>
      <c r="BE17" s="50">
        <f>IF(BE$1="Sí",100*(IND!BE18-MIN(IND!BE$11:BE$42))/(MAX(IND!BE$11:BE$42)-MIN(IND!BE$11:BE$42)),100*(MAX(IND!BE$11:BE$42)-IND!BE18)/(MAX(IND!BE$11:BE$42)-MIN(IND!BE$11:BE$42)))</f>
        <v>46.162569155381611</v>
      </c>
      <c r="BF17" s="50">
        <f>IF(BF$1="Sí",100*(IND!BF18-MIN(IND!BF$11:BF$42))/(MAX(IND!BF$11:BF$42)-MIN(IND!BF$11:BF$42)),100*(MAX(IND!BF$11:BF$42)-IND!BF18)/(MAX(IND!BF$11:BF$42)-MIN(IND!BF$11:BF$42)))</f>
        <v>46.247074396457492</v>
      </c>
      <c r="BG17" s="50">
        <f>IF(BG$1="Sí",100*(IND!BG18-MIN(IND!BG$11:BG$42))/(MAX(IND!BG$11:BG$42)-MIN(IND!BG$11:BG$42)),100*(MAX(IND!BG$11:BG$42)-IND!BG18)/(MAX(IND!BG$11:BG$42)-MIN(IND!BG$11:BG$42)))</f>
        <v>66.77145538947066</v>
      </c>
      <c r="BH17" s="31"/>
      <c r="BI17" s="50">
        <f>IF(BI$1="Sí",100*(IND!BI18-MIN(IND!BI$11:BI$42))/(MAX(IND!BI$11:BI$42)-MIN(IND!BI$11:BI$42)),100*(MAX(IND!BI$11:BI$42)-IND!BI18)/(MAX(IND!BI$11:BI$42)-MIN(IND!BI$11:BI$42)))</f>
        <v>59.345572793171193</v>
      </c>
      <c r="BJ17" s="31"/>
      <c r="BK17" s="50">
        <f>IF(BK$1="Sí",100*(IND!BK18-MIN(IND!BK$11:BK$42))/(MAX(IND!BK$11:BK$42)-MIN(IND!BK$11:BK$42)),100*(MAX(IND!BK$11:BK$42)-IND!BK18)/(MAX(IND!BK$11:BK$42)-MIN(IND!BK$11:BK$42)))</f>
        <v>100</v>
      </c>
      <c r="BL17" s="50">
        <f>IF(BL$1="Sí",100*(IND!BL18-MIN(IND!BL$11:BL$42))/(MAX(IND!BL$11:BL$42)-MIN(IND!BL$11:BL$42)),100*(MAX(IND!BL$11:BL$42)-IND!BL18)/(MAX(IND!BL$11:BL$42)-MIN(IND!BL$11:BL$42)))</f>
        <v>67.624834856823725</v>
      </c>
      <c r="BM17" s="50">
        <f>IF(BM$1="Sí",100*(IND!BM18-MIN(IND!BM$11:BM$42))/(MAX(IND!BM$11:BM$42)-MIN(IND!BM$11:BM$42)),100*(MAX(IND!BM$11:BM$42)-IND!BM18)/(MAX(IND!BM$11:BM$42)-MIN(IND!BM$11:BM$42)))</f>
        <v>68.115880002141665</v>
      </c>
      <c r="BN17" s="50">
        <f>IF(BN$1="Sí",100*(IND!BN18-MIN(IND!BN$11:BN$42))/(MAX(IND!BN$11:BN$42)-MIN(IND!BN$11:BN$42)),100*(MAX(IND!BN$11:BN$42)-IND!BN18)/(MAX(IND!BN$11:BN$42)-MIN(IND!BN$11:BN$42)))</f>
        <v>39.487085973140282</v>
      </c>
      <c r="BO17" s="50">
        <f>IF(BO$1="Sí",100*(IND!BO18-MIN(IND!BO$11:BO$42))/(MAX(IND!BO$11:BO$42)-MIN(IND!BO$11:BO$42)),100*(MAX(IND!BO$11:BO$42)-IND!BO18)/(MAX(IND!BO$11:BO$42)-MIN(IND!BO$11:BO$42)))</f>
        <v>40.956078242509498</v>
      </c>
      <c r="BP17" s="31"/>
      <c r="BQ17" s="31"/>
      <c r="BR17" s="31"/>
      <c r="BS17" s="31"/>
      <c r="BT17" s="31"/>
      <c r="BU17" s="95"/>
      <c r="BV17" s="8">
        <f>IND!BV18</f>
        <v>5988.799685</v>
      </c>
      <c r="BW17" s="8" t="str">
        <f>IND!BW18</f>
        <v>Noroeste</v>
      </c>
      <c r="BX17" s="36">
        <f>IND!BX18</f>
        <v>0.86311284288874135</v>
      </c>
      <c r="BY17" s="8">
        <f>IND!BY18</f>
        <v>-0.49915159999999997</v>
      </c>
      <c r="BZ17" s="8" t="str">
        <f>IND!BZ18</f>
        <v>Bajo</v>
      </c>
      <c r="CA17" s="8">
        <f>IND!CA18</f>
        <v>3.3409013748168999</v>
      </c>
      <c r="CB17" s="36">
        <f>IND!CB18</f>
        <v>0.72830252773831994</v>
      </c>
      <c r="CC17" s="91">
        <f>IND!CC18</f>
        <v>12888.603926865419</v>
      </c>
    </row>
    <row r="18" spans="2:81" x14ac:dyDescent="0.25">
      <c r="B18" s="5">
        <v>9</v>
      </c>
      <c r="C18" s="6" t="s">
        <v>32</v>
      </c>
      <c r="D18"/>
      <c r="E18" s="50">
        <f>IF(E$1="Sí",100*(IND!E19-MIN(IND!E$11:E$42))/(MAX(IND!E$11:E$42)-MIN(IND!E$11:E$42)),100*(MAX(IND!E$11:E$42)-IND!E19)/(MAX(IND!E$11:E$42)-MIN(IND!E$11:E$42)))</f>
        <v>0</v>
      </c>
      <c r="F18" s="50">
        <f>IF(F$1="Sí",100*(IND!F19-MIN(IND!F$11:F$42))/(MAX(IND!F$11:F$42)-MIN(IND!F$11:F$42)),100*(MAX(IND!F$11:F$42)-IND!F19)/(MAX(IND!F$11:F$42)-MIN(IND!F$11:F$42)))</f>
        <v>38.827267997411127</v>
      </c>
      <c r="G18" s="50">
        <f>IF(G$1="Sí",100*(IND!G19-MIN(IND!G$11:G$42))/(MAX(IND!G$11:G$42)-MIN(IND!G$11:G$42)),100*(MAX(IND!G$11:G$42)-IND!G19)/(MAX(IND!G$11:G$42)-MIN(IND!G$11:G$42)))</f>
        <v>0</v>
      </c>
      <c r="H18" s="50">
        <f>IF(H$1="Sí",100*(IND!H19-MIN(IND!H$11:H$42))/(MAX(IND!H$11:H$42)-MIN(IND!H$11:H$42)),100*(MAX(IND!H$11:H$42)-IND!H19)/(MAX(IND!H$11:H$42)-MIN(IND!H$11:H$42)))</f>
        <v>0</v>
      </c>
      <c r="I18" s="50">
        <f>IF(I$1="Sí",100*(IND!I19-MIN(IND!I$11:I$42))/(MAX(IND!I$11:I$42)-MIN(IND!I$11:I$42)),100*(MAX(IND!I$11:I$42)-IND!I19)/(MAX(IND!I$11:I$42)-MIN(IND!I$11:I$42)))</f>
        <v>13.569516900504061</v>
      </c>
      <c r="J18" s="50">
        <f>IF(J$1="Sí",100*(IND!J19-MIN(IND!J$11:J$42))/(MAX(IND!J$11:J$42)-MIN(IND!J$11:J$42)),100*(MAX(IND!J$11:J$42)-IND!J19)/(MAX(IND!J$11:J$42)-MIN(IND!J$11:J$42)))</f>
        <v>70.364193344398274</v>
      </c>
      <c r="K18" s="50">
        <f>IF(K$1="Sí",100*(IND!K19-MIN(IND!K$11:K$42))/(MAX(IND!K$11:K$42)-MIN(IND!K$11:K$42)),100*(MAX(IND!K$11:K$42)-IND!K19)/(MAX(IND!K$11:K$42)-MIN(IND!K$11:K$42)))</f>
        <v>75.729133056706587</v>
      </c>
      <c r="L18" s="50">
        <f>IF(L$1="Sí",100*(IND!L19-MIN(IND!L$11:L$42))/(MAX(IND!L$11:L$42)-MIN(IND!L$11:L$42)),100*(MAX(IND!L$11:L$42)-IND!L19)/(MAX(IND!L$11:L$42)-MIN(IND!L$11:L$42)))</f>
        <v>49.332678406237001</v>
      </c>
      <c r="M18" s="50">
        <f>IF(M$1="Sí",100*(IND!M19-MIN(IND!M$11:M$42))/(MAX(IND!M$11:M$42)-MIN(IND!M$11:M$42)),100*(MAX(IND!M$11:M$42)-IND!M19)/(MAX(IND!M$11:M$42)-MIN(IND!M$11:M$42)))</f>
        <v>85.053690978791479</v>
      </c>
      <c r="N18" s="50">
        <f>IF(N$1="Sí",100*(IND!N19-MIN(IND!N$11:N$42))/(MAX(IND!N$11:N$42)-MIN(IND!N$11:N$42)),100*(MAX(IND!N$11:N$42)-IND!N19)/(MAX(IND!N$11:N$42)-MIN(IND!N$11:N$42)))</f>
        <v>43.672552622990771</v>
      </c>
      <c r="O18" s="50">
        <f>IF(O$1="Sí",100*(IND!O19-MIN(IND!O$11:O$42))/(MAX(IND!O$11:O$42)-MIN(IND!O$11:O$42)),100*(MAX(IND!O$11:O$42)-IND!O19)/(MAX(IND!O$11:O$42)-MIN(IND!O$11:O$42)))</f>
        <v>24.202507220714207</v>
      </c>
      <c r="P18" s="50">
        <f>IF(P$1="Sí",100*(IND!P19-MIN(IND!P$11:P$42))/(MAX(IND!P$11:P$42)-MIN(IND!P$11:P$42)),100*(MAX(IND!P$11:P$42)-IND!P19)/(MAX(IND!P$11:P$42)-MIN(IND!P$11:P$42)))</f>
        <v>30.89016561236426</v>
      </c>
      <c r="Q18" s="50">
        <f>IF(Q$1="Sí",100*(IND!Q19-MIN(IND!Q$11:Q$42))/(MAX(IND!Q$11:Q$42)-MIN(IND!Q$11:Q$42)),100*(MAX(IND!Q$11:Q$42)-IND!Q19)/(MAX(IND!Q$11:Q$42)-MIN(IND!Q$11:Q$42)))</f>
        <v>13.733877878232279</v>
      </c>
      <c r="R18" s="50">
        <f>IF(R$1="Sí",100*(IND!R19-MIN(IND!R$11:R$42))/(MAX(IND!R$11:R$42)-MIN(IND!R$11:R$42)),100*(MAX(IND!R$11:R$42)-IND!R19)/(MAX(IND!R$11:R$42)-MIN(IND!R$11:R$42)))</f>
        <v>0</v>
      </c>
      <c r="S18" s="50">
        <f>IF(S$1="Sí",100*(IND!S19-MIN(IND!S$11:S$42))/(MAX(IND!S$11:S$42)-MIN(IND!S$11:S$42)),100*(MAX(IND!S$11:S$42)-IND!S19)/(MAX(IND!S$11:S$42)-MIN(IND!S$11:S$42)))</f>
        <v>8.5588430387457184E-2</v>
      </c>
      <c r="T18" s="50">
        <f>IF(T$1="Sí",100*(IND!T19-MIN(IND!T$11:T$42))/(MAX(IND!T$11:T$42)-MIN(IND!T$11:T$42)),100*(MAX(IND!T$11:T$42)-IND!T19)/(MAX(IND!T$11:T$42)-MIN(IND!T$11:T$42)))</f>
        <v>100</v>
      </c>
      <c r="U18" s="50">
        <f>IF(U$1="Sí",100*(IND!U19-MIN(IND!U$11:U$42))/(MAX(IND!U$11:U$42)-MIN(IND!U$11:U$42)),100*(MAX(IND!U$11:U$42)-IND!U19)/(MAX(IND!U$11:U$42)-MIN(IND!U$11:U$42)))</f>
        <v>94.170202686455497</v>
      </c>
      <c r="V18" s="50">
        <f>IF(V$1="Sí",100*(IND!V19-MIN(IND!V$11:V$42))/(MAX(IND!V$11:V$42)-MIN(IND!V$11:V$42)),100*(MAX(IND!V$11:V$42)-IND!V19)/(MAX(IND!V$11:V$42)-MIN(IND!V$11:V$42)))</f>
        <v>9.9368512421980952</v>
      </c>
      <c r="W18" s="50">
        <f>IF(W$1="Sí",100*(IND!W19-MIN(IND!W$11:W$42))/(MAX(IND!W$11:W$42)-MIN(IND!W$11:W$42)),100*(MAX(IND!W$11:W$42)-IND!W19)/(MAX(IND!W$11:W$42)-MIN(IND!W$11:W$42)))</f>
        <v>39.75221036367283</v>
      </c>
      <c r="X18" s="50">
        <f>IF(X$1="Sí",100*(IND!X19-MIN(IND!X$11:X$42))/(MAX(IND!X$11:X$42)-MIN(IND!X$11:X$42)),100*(MAX(IND!X$11:X$42)-IND!X19)/(MAX(IND!X$11:X$42)-MIN(IND!X$11:X$42)))</f>
        <v>0</v>
      </c>
      <c r="Y18" s="50">
        <f>IF(Y$1="Sí",100*(IND!Y19-MIN(IND!Y$11:Y$42))/(MAX(IND!Y$11:Y$42)-MIN(IND!Y$11:Y$42)),100*(MAX(IND!Y$11:Y$42)-IND!Y19)/(MAX(IND!Y$11:Y$42)-MIN(IND!Y$11:Y$42)))</f>
        <v>7.6018813844764974</v>
      </c>
      <c r="Z18" s="50">
        <f>IF(Z$1="Sí",100*(IND!Z19-MIN(IND!Z$11:Z$42))/(MAX(IND!Z$11:Z$42)-MIN(IND!Z$11:Z$42)),100*(MAX(IND!Z$11:Z$42)-IND!Z19)/(MAX(IND!Z$11:Z$42)-MIN(IND!Z$11:Z$42)))</f>
        <v>0</v>
      </c>
      <c r="AA18" s="50">
        <f>IF(AA$1="Sí",100*(IND!AA19-MIN(IND!AA$11:AA$42))/(MAX(IND!AA$11:AA$42)-MIN(IND!AA$11:AA$42)),100*(MAX(IND!AA$11:AA$42)-IND!AA19)/(MAX(IND!AA$11:AA$42)-MIN(IND!AA$11:AA$42)))</f>
        <v>100</v>
      </c>
      <c r="AB18" s="50">
        <f>IF(AB$1="Sí",100*(IND!AB19-MIN(IND!AB$11:AB$42))/(MAX(IND!AB$11:AB$42)-MIN(IND!AB$11:AB$42)),100*(MAX(IND!AB$11:AB$42)-IND!AB19)/(MAX(IND!AB$11:AB$42)-MIN(IND!AB$11:AB$42)))</f>
        <v>65.674270804726859</v>
      </c>
      <c r="AC18" s="50">
        <f>IF(AC$1="Sí",100*(IND!AC19-MIN(IND!AC$11:AC$42))/(MAX(IND!AC$11:AC$42)-MIN(IND!AC$11:AC$42)),100*(MAX(IND!AC$11:AC$42)-IND!AC19)/(MAX(IND!AC$11:AC$42)-MIN(IND!AC$11:AC$42)))</f>
        <v>63.725490196078432</v>
      </c>
      <c r="AD18" s="50">
        <f>IF(AD$1="Sí",100*(IND!AD19-MIN(IND!AD$11:AD$42))/(MAX(IND!AD$11:AD$42)-MIN(IND!AD$11:AD$42)),100*(MAX(IND!AD$11:AD$42)-IND!AD19)/(MAX(IND!AD$11:AD$42)-MIN(IND!AD$11:AD$42)))</f>
        <v>0</v>
      </c>
      <c r="AE18" s="50">
        <f>IF(AE$1="Sí",100*(IND!AE19-MIN(IND!AE$11:AE$42))/(MAX(IND!AE$11:AE$42)-MIN(IND!AE$11:AE$42)),100*(MAX(IND!AE$11:AE$42)-IND!AE19)/(MAX(IND!AE$11:AE$42)-MIN(IND!AE$11:AE$42)))</f>
        <v>100</v>
      </c>
      <c r="AF18" s="50">
        <f>IF(AF$1="Sí",100*(IND!AF19-MIN(IND!AF$11:AF$42))/(MAX(IND!AF$11:AF$42)-MIN(IND!AF$11:AF$42)),100*(MAX(IND!AF$11:AF$42)-IND!AF19)/(MAX(IND!AF$11:AF$42)-MIN(IND!AF$11:AF$42)))</f>
        <v>34.075748194919164</v>
      </c>
      <c r="AG18" s="50">
        <f>IF(AG$1="Sí",100*(IND!AG19-MIN(IND!AG$11:AG$42))/(MAX(IND!AG$11:AG$42)-MIN(IND!AG$11:AG$42)),100*(MAX(IND!AG$11:AG$42)-IND!AG19)/(MAX(IND!AG$11:AG$42)-MIN(IND!AG$11:AG$42)))</f>
        <v>91.32773800325019</v>
      </c>
      <c r="AH18" s="50">
        <f>IF(AH$1="Sí",100*(IND!AH19-MIN(IND!AH$11:AH$42))/(MAX(IND!AH$11:AH$42)-MIN(IND!AH$11:AH$42)),100*(MAX(IND!AH$11:AH$42)-IND!AH19)/(MAX(IND!AH$11:AH$42)-MIN(IND!AH$11:AH$42)))</f>
        <v>31.818181818181824</v>
      </c>
      <c r="AI18" s="50">
        <f>IF(AI$1="Sí",100*(IND!AI19-MIN(IND!AI$11:AI$42))/(MAX(IND!AI$11:AI$42)-MIN(IND!AI$11:AI$42)),100*(MAX(IND!AI$11:AI$42)-IND!AI19)/(MAX(IND!AI$11:AI$42)-MIN(IND!AI$11:AI$42)))</f>
        <v>0</v>
      </c>
      <c r="AJ18" s="50">
        <f>IF(AJ$1="Sí",100*(IND!AJ19-MIN(IND!AJ$11:AJ$42))/(MAX(IND!AJ$11:AJ$42)-MIN(IND!AJ$11:AJ$42)),100*(MAX(IND!AJ$11:AJ$42)-IND!AJ19)/(MAX(IND!AJ$11:AJ$42)-MIN(IND!AJ$11:AJ$42)))</f>
        <v>93.245589416258625</v>
      </c>
      <c r="AK18" s="50">
        <f>IF(AK$1="Sí",100*(IND!AK19-MIN(IND!AK$11:AK$42))/(MAX(IND!AK$11:AK$42)-MIN(IND!AK$11:AK$42)),100*(MAX(IND!AK$11:AK$42)-IND!AK19)/(MAX(IND!AK$11:AK$42)-MIN(IND!AK$11:AK$42)))</f>
        <v>46.485006377716125</v>
      </c>
      <c r="AL18" s="50">
        <f>IF(AL$1="Sí",100*(IND!AL19-MIN(IND!AL$11:AL$42))/(MAX(IND!AL$11:AL$42)-MIN(IND!AL$11:AL$42)),100*(MAX(IND!AL$11:AL$42)-IND!AL19)/(MAX(IND!AL$11:AL$42)-MIN(IND!AL$11:AL$42)))</f>
        <v>56.75341880973474</v>
      </c>
      <c r="AM18" s="50">
        <f>IF(AM$1="Sí",100*(IND!AM19-MIN(IND!AM$11:AM$42))/(MAX(IND!AM$11:AM$42)-MIN(IND!AM$11:AM$42)),100*(MAX(IND!AM$11:AM$42)-IND!AM19)/(MAX(IND!AM$11:AM$42)-MIN(IND!AM$11:AM$42)))</f>
        <v>100</v>
      </c>
      <c r="AN18" s="50">
        <f>IF(AN$1="Sí",100*(IND!AN19-MIN(IND!AN$11:AN$42))/(MAX(IND!AN$11:AN$42)-MIN(IND!AN$11:AN$42)),100*(MAX(IND!AN$11:AN$42)-IND!AN19)/(MAX(IND!AN$11:AN$42)-MIN(IND!AN$11:AN$42)))</f>
        <v>96.110427558056955</v>
      </c>
      <c r="AO18" s="31"/>
      <c r="AP18" s="31"/>
      <c r="AQ18" s="50">
        <f>IF(AQ$1="Sí",100*(IND!AQ19-MIN(IND!AQ$11:AQ$42))/(MAX(IND!AQ$11:AQ$42)-MIN(IND!AQ$11:AQ$42)),100*(MAX(IND!AQ$11:AQ$42)-IND!AQ19)/(MAX(IND!AQ$11:AQ$42)-MIN(IND!AQ$11:AQ$42)))</f>
        <v>52.274269908463552</v>
      </c>
      <c r="AR18" s="50">
        <f>IF(AR$1="Sí",100*(IND!AR19-MIN(IND!AR$11:AR$42))/(MAX(IND!AR$11:AR$42)-MIN(IND!AR$11:AR$42)),100*(MAX(IND!AR$11:AR$42)-IND!AR19)/(MAX(IND!AR$11:AR$42)-MIN(IND!AR$11:AR$42)))</f>
        <v>64.199533225358039</v>
      </c>
      <c r="AS18" s="50">
        <f>IF(AS$1="Sí",100*(IND!AS19-MIN(IND!AS$11:AS$42))/(MAX(IND!AS$11:AS$42)-MIN(IND!AS$11:AS$42)),100*(MAX(IND!AS$11:AS$42)-IND!AS19)/(MAX(IND!AS$11:AS$42)-MIN(IND!AS$11:AS$42)))</f>
        <v>10.936364472933558</v>
      </c>
      <c r="AT18" s="50">
        <f>IF(AT$1="Sí",100*(IND!AT19-MIN(IND!AT$11:AT$42))/(MAX(IND!AT$11:AT$42)-MIN(IND!AT$11:AT$42)),100*(MAX(IND!AT$11:AT$42)-IND!AT19)/(MAX(IND!AT$11:AT$42)-MIN(IND!AT$11:AT$42)))</f>
        <v>10.064757008559095</v>
      </c>
      <c r="AU18" s="50">
        <f>IF(AU$1="Sí",100*(IND!AU19-MIN(IND!AU$11:AU$42))/(MAX(IND!AU$11:AU$42)-MIN(IND!AU$11:AU$42)),100*(MAX(IND!AU$11:AU$42)-IND!AU19)/(MAX(IND!AU$11:AU$42)-MIN(IND!AU$11:AU$42)))</f>
        <v>12.02588579951207</v>
      </c>
      <c r="AV18" s="50">
        <f>IF(AV$1="Sí",100*(IND!AV19-MIN(IND!AV$11:AV$42))/(MAX(IND!AV$11:AV$42)-MIN(IND!AV$11:AV$42)),100*(MAX(IND!AV$11:AV$42)-IND!AV19)/(MAX(IND!AV$11:AV$42)-MIN(IND!AV$11:AV$42)))</f>
        <v>27.222121888421402</v>
      </c>
      <c r="AW18" s="50">
        <f>IF(AW$1="Sí",100*(IND!AW19-MIN(IND!AW$11:AW$42))/(MAX(IND!AW$11:AW$42)-MIN(IND!AW$11:AW$42)),100*(MAX(IND!AW$11:AW$42)-IND!AW19)/(MAX(IND!AW$11:AW$42)-MIN(IND!AW$11:AW$42)))</f>
        <v>13.209415722846268</v>
      </c>
      <c r="AX18" s="50">
        <f>IF(AX$1="Sí",100*(IND!AX19-MIN(IND!AX$11:AX$42))/(MAX(IND!AX$11:AX$42)-MIN(IND!AX$11:AX$42)),100*(MAX(IND!AX$11:AX$42)-IND!AX19)/(MAX(IND!AX$11:AX$42)-MIN(IND!AX$11:AX$42)))</f>
        <v>12.185342430523653</v>
      </c>
      <c r="AY18" s="50">
        <f>IF(AY$1="Sí",100*(IND!AY19-MIN(IND!AY$11:AY$42))/(MAX(IND!AY$11:AY$42)-MIN(IND!AY$11:AY$42)),100*(MAX(IND!AY$11:AY$42)-IND!AY19)/(MAX(IND!AY$11:AY$42)-MIN(IND!AY$11:AY$42)))</f>
        <v>7.8899694561237617</v>
      </c>
      <c r="AZ18" s="50">
        <f>IF(AZ$1="Sí",100*(IND!AZ19-MIN(IND!AZ$11:AZ$42))/(MAX(IND!AZ$11:AZ$42)-MIN(IND!AZ$11:AZ$42)),100*(MAX(IND!AZ$11:AZ$42)-IND!AZ19)/(MAX(IND!AZ$11:AZ$42)-MIN(IND!AZ$11:AZ$42)))</f>
        <v>28.714704717639247</v>
      </c>
      <c r="BA18" s="50">
        <f>IF(BA$1="Sí",100*(IND!BA19-MIN(IND!BA$11:BA$42))/(MAX(IND!BA$11:BA$42)-MIN(IND!BA$11:BA$42)),100*(MAX(IND!BA$11:BA$42)-IND!BA19)/(MAX(IND!BA$11:BA$42)-MIN(IND!BA$11:BA$42)))</f>
        <v>39.157737588921471</v>
      </c>
      <c r="BB18" s="50">
        <f>IF(BB$1="Sí",100*(IND!BB19-MIN(IND!BB$11:BB$42))/(MAX(IND!BB$11:BB$42)-MIN(IND!BB$11:BB$42)),100*(MAX(IND!BB$11:BB$42)-IND!BB19)/(MAX(IND!BB$11:BB$42)-MIN(IND!BB$11:BB$42)))</f>
        <v>13.393278392518891</v>
      </c>
      <c r="BC18" s="50">
        <f>IF(BC$1="Sí",100*(IND!BC19-MIN(IND!BC$11:BC$42))/(MAX(IND!BC$11:BC$42)-MIN(IND!BC$11:BC$42)),100*(MAX(IND!BC$11:BC$42)-IND!BC19)/(MAX(IND!BC$11:BC$42)-MIN(IND!BC$11:BC$42)))</f>
        <v>7.4552990792434262</v>
      </c>
      <c r="BD18" s="50">
        <f>IF(BD$1="Sí",100*(IND!BD19-MIN(IND!BD$11:BD$42))/(MAX(IND!BD$11:BD$42)-MIN(IND!BD$11:BD$42)),100*(MAX(IND!BD$11:BD$42)-IND!BD19)/(MAX(IND!BD$11:BD$42)-MIN(IND!BD$11:BD$42)))</f>
        <v>82.31385361093723</v>
      </c>
      <c r="BE18" s="50">
        <f>IF(BE$1="Sí",100*(IND!BE19-MIN(IND!BE$11:BE$42))/(MAX(IND!BE$11:BE$42)-MIN(IND!BE$11:BE$42)),100*(MAX(IND!BE$11:BE$42)-IND!BE19)/(MAX(IND!BE$11:BE$42)-MIN(IND!BE$11:BE$42)))</f>
        <v>51.199588446428152</v>
      </c>
      <c r="BF18" s="50">
        <f>IF(BF$1="Sí",100*(IND!BF19-MIN(IND!BF$11:BF$42))/(MAX(IND!BF$11:BF$42)-MIN(IND!BF$11:BF$42)),100*(MAX(IND!BF$11:BF$42)-IND!BF19)/(MAX(IND!BF$11:BF$42)-MIN(IND!BF$11:BF$42)))</f>
        <v>84.966233540015423</v>
      </c>
      <c r="BG18" s="50">
        <f>IF(BG$1="Sí",100*(IND!BG19-MIN(IND!BG$11:BG$42))/(MAX(IND!BG$11:BG$42)-MIN(IND!BG$11:BG$42)),100*(MAX(IND!BG$11:BG$42)-IND!BG19)/(MAX(IND!BG$11:BG$42)-MIN(IND!BG$11:BG$42)))</f>
        <v>81.779185915010657</v>
      </c>
      <c r="BH18" s="31"/>
      <c r="BI18" s="50">
        <f>IF(BI$1="Sí",100*(IND!BI19-MIN(IND!BI$11:BI$42))/(MAX(IND!BI$11:BI$42)-MIN(IND!BI$11:BI$42)),100*(MAX(IND!BI$11:BI$42)-IND!BI19)/(MAX(IND!BI$11:BI$42)-MIN(IND!BI$11:BI$42)))</f>
        <v>90.72469113037063</v>
      </c>
      <c r="BJ18" s="31"/>
      <c r="BK18" s="50">
        <f>IF(BK$1="Sí",100*(IND!BK19-MIN(IND!BK$11:BK$42))/(MAX(IND!BK$11:BK$42)-MIN(IND!BK$11:BK$42)),100*(MAX(IND!BK$11:BK$42)-IND!BK19)/(MAX(IND!BK$11:BK$42)-MIN(IND!BK$11:BK$42)))</f>
        <v>54.330939409459866</v>
      </c>
      <c r="BL18" s="50">
        <f>IF(BL$1="Sí",100*(IND!BL19-MIN(IND!BL$11:BL$42))/(MAX(IND!BL$11:BL$42)-MIN(IND!BL$11:BL$42)),100*(MAX(IND!BL$11:BL$42)-IND!BL19)/(MAX(IND!BL$11:BL$42)-MIN(IND!BL$11:BL$42)))</f>
        <v>96.134417002124607</v>
      </c>
      <c r="BM18" s="50">
        <f>IF(BM$1="Sí",100*(IND!BM19-MIN(IND!BM$11:BM$42))/(MAX(IND!BM$11:BM$42)-MIN(IND!BM$11:BM$42)),100*(MAX(IND!BM$11:BM$42)-IND!BM19)/(MAX(IND!BM$11:BM$42)-MIN(IND!BM$11:BM$42)))</f>
        <v>76.497768257126737</v>
      </c>
      <c r="BN18" s="50">
        <f>IF(BN$1="Sí",100*(IND!BN19-MIN(IND!BN$11:BN$42))/(MAX(IND!BN$11:BN$42)-MIN(IND!BN$11:BN$42)),100*(MAX(IND!BN$11:BN$42)-IND!BN19)/(MAX(IND!BN$11:BN$42)-MIN(IND!BN$11:BN$42)))</f>
        <v>77.774530004560219</v>
      </c>
      <c r="BO18" s="50">
        <f>IF(BO$1="Sí",100*(IND!BO19-MIN(IND!BO$11:BO$42))/(MAX(IND!BO$11:BO$42)-MIN(IND!BO$11:BO$42)),100*(MAX(IND!BO$11:BO$42)-IND!BO19)/(MAX(IND!BO$11:BO$42)-MIN(IND!BO$11:BO$42)))</f>
        <v>92.358964692743513</v>
      </c>
      <c r="BP18" s="31"/>
      <c r="BQ18" s="31"/>
      <c r="BR18" s="31"/>
      <c r="BS18" s="31"/>
      <c r="BT18" s="31"/>
      <c r="BU18" s="95"/>
      <c r="BV18" s="8">
        <f>IND!BV19</f>
        <v>6281.5867449999996</v>
      </c>
      <c r="BW18" s="8" t="str">
        <f>IND!BW19</f>
        <v>Centro</v>
      </c>
      <c r="BX18" s="36">
        <f>IND!BX19</f>
        <v>0.99540315984038108</v>
      </c>
      <c r="BY18" s="8">
        <f>IND!BY19</f>
        <v>-1.2832479999999999</v>
      </c>
      <c r="BZ18" s="8" t="str">
        <f>IND!BZ19</f>
        <v>Muy bajo</v>
      </c>
      <c r="CA18" s="8">
        <f>IND!CA19</f>
        <v>3.3781113624572998</v>
      </c>
      <c r="CB18" s="36">
        <f>IND!CB19</f>
        <v>0.67834414747467098</v>
      </c>
      <c r="CC18" s="91">
        <f>IND!CC19</f>
        <v>17095.399225152909</v>
      </c>
    </row>
    <row r="19" spans="2:81" x14ac:dyDescent="0.25">
      <c r="B19" s="5">
        <v>10</v>
      </c>
      <c r="C19" s="6" t="s">
        <v>33</v>
      </c>
      <c r="D19"/>
      <c r="E19" s="50">
        <f>IF(E$1="Sí",100*(IND!E20-MIN(IND!E$11:E$42))/(MAX(IND!E$11:E$42)-MIN(IND!E$11:E$42)),100*(MAX(IND!E$11:E$42)-IND!E20)/(MAX(IND!E$11:E$42)-MIN(IND!E$11:E$42)))</f>
        <v>85.109043604474564</v>
      </c>
      <c r="F19" s="50">
        <f>IF(F$1="Sí",100*(IND!F20-MIN(IND!F$11:F$42))/(MAX(IND!F$11:F$42)-MIN(IND!F$11:F$42)),100*(MAX(IND!F$11:F$42)-IND!F20)/(MAX(IND!F$11:F$42)-MIN(IND!F$11:F$42)))</f>
        <v>52.251462311766097</v>
      </c>
      <c r="G19" s="50">
        <f>IF(G$1="Sí",100*(IND!G20-MIN(IND!G$11:G$42))/(MAX(IND!G$11:G$42)-MIN(IND!G$11:G$42)),100*(MAX(IND!G$11:G$42)-IND!G20)/(MAX(IND!G$11:G$42)-MIN(IND!G$11:G$42)))</f>
        <v>42.153484963045436</v>
      </c>
      <c r="H19" s="50">
        <f>IF(H$1="Sí",100*(IND!H20-MIN(IND!H$11:H$42))/(MAX(IND!H$11:H$42)-MIN(IND!H$11:H$42)),100*(MAX(IND!H$11:H$42)-IND!H20)/(MAX(IND!H$11:H$42)-MIN(IND!H$11:H$42)))</f>
        <v>27.572769083595137</v>
      </c>
      <c r="I19" s="50">
        <f>IF(I$1="Sí",100*(IND!I20-MIN(IND!I$11:I$42))/(MAX(IND!I$11:I$42)-MIN(IND!I$11:I$42)),100*(MAX(IND!I$11:I$42)-IND!I20)/(MAX(IND!I$11:I$42)-MIN(IND!I$11:I$42)))</f>
        <v>69.0626910044993</v>
      </c>
      <c r="J19" s="50">
        <f>IF(J$1="Sí",100*(IND!J20-MIN(IND!J$11:J$42))/(MAX(IND!J$11:J$42)-MIN(IND!J$11:J$42)),100*(MAX(IND!J$11:J$42)-IND!J20)/(MAX(IND!J$11:J$42)-MIN(IND!J$11:J$42)))</f>
        <v>66.025916795818674</v>
      </c>
      <c r="K19" s="50">
        <f>IF(K$1="Sí",100*(IND!K20-MIN(IND!K$11:K$42))/(MAX(IND!K$11:K$42)-MIN(IND!K$11:K$42)),100*(MAX(IND!K$11:K$42)-IND!K20)/(MAX(IND!K$11:K$42)-MIN(IND!K$11:K$42)))</f>
        <v>92.518359335778328</v>
      </c>
      <c r="L19" s="50">
        <f>IF(L$1="Sí",100*(IND!L20-MIN(IND!L$11:L$42))/(MAX(IND!L$11:L$42)-MIN(IND!L$11:L$42)),100*(MAX(IND!L$11:L$42)-IND!L20)/(MAX(IND!L$11:L$42)-MIN(IND!L$11:L$42)))</f>
        <v>36.617134847718354</v>
      </c>
      <c r="M19" s="50">
        <f>IF(M$1="Sí",100*(IND!M20-MIN(IND!M$11:M$42))/(MAX(IND!M$11:M$42)-MIN(IND!M$11:M$42)),100*(MAX(IND!M$11:M$42)-IND!M20)/(MAX(IND!M$11:M$42)-MIN(IND!M$11:M$42)))</f>
        <v>37.046466336473905</v>
      </c>
      <c r="N19" s="50">
        <f>IF(N$1="Sí",100*(IND!N20-MIN(IND!N$11:N$42))/(MAX(IND!N$11:N$42)-MIN(IND!N$11:N$42)),100*(MAX(IND!N$11:N$42)-IND!N20)/(MAX(IND!N$11:N$42)-MIN(IND!N$11:N$42)))</f>
        <v>34.856390399147038</v>
      </c>
      <c r="O19" s="50">
        <f>IF(O$1="Sí",100*(IND!O20-MIN(IND!O$11:O$42))/(MAX(IND!O$11:O$42)-MIN(IND!O$11:O$42)),100*(MAX(IND!O$11:O$42)-IND!O20)/(MAX(IND!O$11:O$42)-MIN(IND!O$11:O$42)))</f>
        <v>60.946281582041102</v>
      </c>
      <c r="P19" s="50">
        <f>IF(P$1="Sí",100*(IND!P20-MIN(IND!P$11:P$42))/(MAX(IND!P$11:P$42)-MIN(IND!P$11:P$42)),100*(MAX(IND!P$11:P$42)-IND!P20)/(MAX(IND!P$11:P$42)-MIN(IND!P$11:P$42)))</f>
        <v>79.283977770009599</v>
      </c>
      <c r="Q19" s="50">
        <f>IF(Q$1="Sí",100*(IND!Q20-MIN(IND!Q$11:Q$42))/(MAX(IND!Q$11:Q$42)-MIN(IND!Q$11:Q$42)),100*(MAX(IND!Q$11:Q$42)-IND!Q20)/(MAX(IND!Q$11:Q$42)-MIN(IND!Q$11:Q$42)))</f>
        <v>72.44340663745281</v>
      </c>
      <c r="R19" s="50">
        <f>IF(R$1="Sí",100*(IND!R20-MIN(IND!R$11:R$42))/(MAX(IND!R$11:R$42)-MIN(IND!R$11:R$42)),100*(MAX(IND!R$11:R$42)-IND!R20)/(MAX(IND!R$11:R$42)-MIN(IND!R$11:R$42)))</f>
        <v>80.127460014639269</v>
      </c>
      <c r="S19" s="50">
        <f>IF(S$1="Sí",100*(IND!S20-MIN(IND!S$11:S$42))/(MAX(IND!S$11:S$42)-MIN(IND!S$11:S$42)),100*(MAX(IND!S$11:S$42)-IND!S20)/(MAX(IND!S$11:S$42)-MIN(IND!S$11:S$42)))</f>
        <v>56.185988786781458</v>
      </c>
      <c r="T19" s="50">
        <f>IF(T$1="Sí",100*(IND!T20-MIN(IND!T$11:T$42))/(MAX(IND!T$11:T$42)-MIN(IND!T$11:T$42)),100*(MAX(IND!T$11:T$42)-IND!T20)/(MAX(IND!T$11:T$42)-MIN(IND!T$11:T$42)))</f>
        <v>42.59628940658186</v>
      </c>
      <c r="U19" s="50">
        <f>IF(U$1="Sí",100*(IND!U20-MIN(IND!U$11:U$42))/(MAX(IND!U$11:U$42)-MIN(IND!U$11:U$42)),100*(MAX(IND!U$11:U$42)-IND!U20)/(MAX(IND!U$11:U$42)-MIN(IND!U$11:U$42)))</f>
        <v>53.123848169621212</v>
      </c>
      <c r="V19" s="50">
        <f>IF(V$1="Sí",100*(IND!V20-MIN(IND!V$11:V$42))/(MAX(IND!V$11:V$42)-MIN(IND!V$11:V$42)),100*(MAX(IND!V$11:V$42)-IND!V20)/(MAX(IND!V$11:V$42)-MIN(IND!V$11:V$42)))</f>
        <v>56.487492982254132</v>
      </c>
      <c r="W19" s="50">
        <f>IF(W$1="Sí",100*(IND!W20-MIN(IND!W$11:W$42))/(MAX(IND!W$11:W$42)-MIN(IND!W$11:W$42)),100*(MAX(IND!W$11:W$42)-IND!W20)/(MAX(IND!W$11:W$42)-MIN(IND!W$11:W$42)))</f>
        <v>60.72562877335541</v>
      </c>
      <c r="X19" s="50">
        <f>IF(X$1="Sí",100*(IND!X20-MIN(IND!X$11:X$42))/(MAX(IND!X$11:X$42)-MIN(IND!X$11:X$42)),100*(MAX(IND!X$11:X$42)-IND!X20)/(MAX(IND!X$11:X$42)-MIN(IND!X$11:X$42)))</f>
        <v>100</v>
      </c>
      <c r="Y19" s="50">
        <f>IF(Y$1="Sí",100*(IND!Y20-MIN(IND!Y$11:Y$42))/(MAX(IND!Y$11:Y$42)-MIN(IND!Y$11:Y$42)),100*(MAX(IND!Y$11:Y$42)-IND!Y20)/(MAX(IND!Y$11:Y$42)-MIN(IND!Y$11:Y$42)))</f>
        <v>15.98412874685706</v>
      </c>
      <c r="Z19" s="50">
        <f>IF(Z$1="Sí",100*(IND!Z20-MIN(IND!Z$11:Z$42))/(MAX(IND!Z$11:Z$42)-MIN(IND!Z$11:Z$42)),100*(MAX(IND!Z$11:Z$42)-IND!Z20)/(MAX(IND!Z$11:Z$42)-MIN(IND!Z$11:Z$42)))</f>
        <v>34.141622078527931</v>
      </c>
      <c r="AA19" s="50">
        <f>IF(AA$1="Sí",100*(IND!AA20-MIN(IND!AA$11:AA$42))/(MAX(IND!AA$11:AA$42)-MIN(IND!AA$11:AA$42)),100*(MAX(IND!AA$11:AA$42)-IND!AA20)/(MAX(IND!AA$11:AA$42)-MIN(IND!AA$11:AA$42)))</f>
        <v>47.336497656507866</v>
      </c>
      <c r="AB19" s="50">
        <f>IF(AB$1="Sí",100*(IND!AB20-MIN(IND!AB$11:AB$42))/(MAX(IND!AB$11:AB$42)-MIN(IND!AB$11:AB$42)),100*(MAX(IND!AB$11:AB$42)-IND!AB20)/(MAX(IND!AB$11:AB$42)-MIN(IND!AB$11:AB$42)))</f>
        <v>0</v>
      </c>
      <c r="AC19" s="50">
        <f>IF(AC$1="Sí",100*(IND!AC20-MIN(IND!AC$11:AC$42))/(MAX(IND!AC$11:AC$42)-MIN(IND!AC$11:AC$42)),100*(MAX(IND!AC$11:AC$42)-IND!AC20)/(MAX(IND!AC$11:AC$42)-MIN(IND!AC$11:AC$42)))</f>
        <v>57.51633986928104</v>
      </c>
      <c r="AD19" s="50">
        <f>IF(AD$1="Sí",100*(IND!AD20-MIN(IND!AD$11:AD$42))/(MAX(IND!AD$11:AD$42)-MIN(IND!AD$11:AD$42)),100*(MAX(IND!AD$11:AD$42)-IND!AD20)/(MAX(IND!AD$11:AD$42)-MIN(IND!AD$11:AD$42)))</f>
        <v>75.465589726746188</v>
      </c>
      <c r="AE19" s="50">
        <f>IF(AE$1="Sí",100*(IND!AE20-MIN(IND!AE$11:AE$42))/(MAX(IND!AE$11:AE$42)-MIN(IND!AE$11:AE$42)),100*(MAX(IND!AE$11:AE$42)-IND!AE20)/(MAX(IND!AE$11:AE$42)-MIN(IND!AE$11:AE$42)))</f>
        <v>15.526524936685245</v>
      </c>
      <c r="AF19" s="50">
        <f>IF(AF$1="Sí",100*(IND!AF20-MIN(IND!AF$11:AF$42))/(MAX(IND!AF$11:AF$42)-MIN(IND!AF$11:AF$42)),100*(MAX(IND!AF$11:AF$42)-IND!AF20)/(MAX(IND!AF$11:AF$42)-MIN(IND!AF$11:AF$42)))</f>
        <v>21.840258238145953</v>
      </c>
      <c r="AG19" s="50">
        <f>IF(AG$1="Sí",100*(IND!AG20-MIN(IND!AG$11:AG$42))/(MAX(IND!AG$11:AG$42)-MIN(IND!AG$11:AG$42)),100*(MAX(IND!AG$11:AG$42)-IND!AG20)/(MAX(IND!AG$11:AG$42)-MIN(IND!AG$11:AG$42)))</f>
        <v>83.662015102877547</v>
      </c>
      <c r="AH19" s="50">
        <f>IF(AH$1="Sí",100*(IND!AH20-MIN(IND!AH$11:AH$42))/(MAX(IND!AH$11:AH$42)-MIN(IND!AH$11:AH$42)),100*(MAX(IND!AH$11:AH$42)-IND!AH20)/(MAX(IND!AH$11:AH$42)-MIN(IND!AH$11:AH$42)))</f>
        <v>4.5454545454545494</v>
      </c>
      <c r="AI19" s="50">
        <f>IF(AI$1="Sí",100*(IND!AI20-MIN(IND!AI$11:AI$42))/(MAX(IND!AI$11:AI$42)-MIN(IND!AI$11:AI$42)),100*(MAX(IND!AI$11:AI$42)-IND!AI20)/(MAX(IND!AI$11:AI$42)-MIN(IND!AI$11:AI$42)))</f>
        <v>50.404885615511724</v>
      </c>
      <c r="AJ19" s="50">
        <f>IF(AJ$1="Sí",100*(IND!AJ20-MIN(IND!AJ$11:AJ$42))/(MAX(IND!AJ$11:AJ$42)-MIN(IND!AJ$11:AJ$42)),100*(MAX(IND!AJ$11:AJ$42)-IND!AJ20)/(MAX(IND!AJ$11:AJ$42)-MIN(IND!AJ$11:AJ$42)))</f>
        <v>40.618387943578746</v>
      </c>
      <c r="AK19" s="50">
        <f>IF(AK$1="Sí",100*(IND!AK20-MIN(IND!AK$11:AK$42))/(MAX(IND!AK$11:AK$42)-MIN(IND!AK$11:AK$42)),100*(MAX(IND!AK$11:AK$42)-IND!AK20)/(MAX(IND!AK$11:AK$42)-MIN(IND!AK$11:AK$42)))</f>
        <v>70.697689298650829</v>
      </c>
      <c r="AL19" s="50">
        <f>IF(AL$1="Sí",100*(IND!AL20-MIN(IND!AL$11:AL$42))/(MAX(IND!AL$11:AL$42)-MIN(IND!AL$11:AL$42)),100*(MAX(IND!AL$11:AL$42)-IND!AL20)/(MAX(IND!AL$11:AL$42)-MIN(IND!AL$11:AL$42)))</f>
        <v>43.700032255347715</v>
      </c>
      <c r="AM19" s="50">
        <f>IF(AM$1="Sí",100*(IND!AM20-MIN(IND!AM$11:AM$42))/(MAX(IND!AM$11:AM$42)-MIN(IND!AM$11:AM$42)),100*(MAX(IND!AM$11:AM$42)-IND!AM20)/(MAX(IND!AM$11:AM$42)-MIN(IND!AM$11:AM$42)))</f>
        <v>10.331488832666015</v>
      </c>
      <c r="AN19" s="50">
        <f>IF(AN$1="Sí",100*(IND!AN20-MIN(IND!AN$11:AN$42))/(MAX(IND!AN$11:AN$42)-MIN(IND!AN$11:AN$42)),100*(MAX(IND!AN$11:AN$42)-IND!AN20)/(MAX(IND!AN$11:AN$42)-MIN(IND!AN$11:AN$42)))</f>
        <v>15.721543001754904</v>
      </c>
      <c r="AO19" s="31"/>
      <c r="AP19" s="31"/>
      <c r="AQ19" s="50">
        <f>IF(AQ$1="Sí",100*(IND!AQ20-MIN(IND!AQ$11:AQ$42))/(MAX(IND!AQ$11:AQ$42)-MIN(IND!AQ$11:AQ$42)),100*(MAX(IND!AQ$11:AQ$42)-IND!AQ20)/(MAX(IND!AQ$11:AQ$42)-MIN(IND!AQ$11:AQ$42)))</f>
        <v>65.963421842128469</v>
      </c>
      <c r="AR19" s="50">
        <f>IF(AR$1="Sí",100*(IND!AR20-MIN(IND!AR$11:AR$42))/(MAX(IND!AR$11:AR$42)-MIN(IND!AR$11:AR$42)),100*(MAX(IND!AR$11:AR$42)-IND!AR20)/(MAX(IND!AR$11:AR$42)-MIN(IND!AR$11:AR$42)))</f>
        <v>0</v>
      </c>
      <c r="AS19" s="50">
        <f>IF(AS$1="Sí",100*(IND!AS20-MIN(IND!AS$11:AS$42))/(MAX(IND!AS$11:AS$42)-MIN(IND!AS$11:AS$42)),100*(MAX(IND!AS$11:AS$42)-IND!AS20)/(MAX(IND!AS$11:AS$42)-MIN(IND!AS$11:AS$42)))</f>
        <v>7.5806171402837785</v>
      </c>
      <c r="AT19" s="50">
        <f>IF(AT$1="Sí",100*(IND!AT20-MIN(IND!AT$11:AT$42))/(MAX(IND!AT$11:AT$42)-MIN(IND!AT$11:AT$42)),100*(MAX(IND!AT$11:AT$42)-IND!AT20)/(MAX(IND!AT$11:AT$42)-MIN(IND!AT$11:AT$42)))</f>
        <v>10.469970053886618</v>
      </c>
      <c r="AU19" s="50">
        <f>IF(AU$1="Sí",100*(IND!AU20-MIN(IND!AU$11:AU$42))/(MAX(IND!AU$11:AU$42)-MIN(IND!AU$11:AU$42)),100*(MAX(IND!AU$11:AU$42)-IND!AU20)/(MAX(IND!AU$11:AU$42)-MIN(IND!AU$11:AU$42)))</f>
        <v>13.758695096262453</v>
      </c>
      <c r="AV19" s="50">
        <f>IF(AV$1="Sí",100*(IND!AV20-MIN(IND!AV$11:AV$42))/(MAX(IND!AV$11:AV$42)-MIN(IND!AV$11:AV$42)),100*(MAX(IND!AV$11:AV$42)-IND!AV20)/(MAX(IND!AV$11:AV$42)-MIN(IND!AV$11:AV$42)))</f>
        <v>100</v>
      </c>
      <c r="AW19" s="50">
        <f>IF(AW$1="Sí",100*(IND!AW20-MIN(IND!AW$11:AW$42))/(MAX(IND!AW$11:AW$42)-MIN(IND!AW$11:AW$42)),100*(MAX(IND!AW$11:AW$42)-IND!AW20)/(MAX(IND!AW$11:AW$42)-MIN(IND!AW$11:AW$42)))</f>
        <v>30.043736184709093</v>
      </c>
      <c r="AX19" s="50">
        <f>IF(AX$1="Sí",100*(IND!AX20-MIN(IND!AX$11:AX$42))/(MAX(IND!AX$11:AX$42)-MIN(IND!AX$11:AX$42)),100*(MAX(IND!AX$11:AX$42)-IND!AX20)/(MAX(IND!AX$11:AX$42)-MIN(IND!AX$11:AX$42)))</f>
        <v>23.90431873547605</v>
      </c>
      <c r="AY19" s="50">
        <f>IF(AY$1="Sí",100*(IND!AY20-MIN(IND!AY$11:AY$42))/(MAX(IND!AY$11:AY$42)-MIN(IND!AY$11:AY$42)),100*(MAX(IND!AY$11:AY$42)-IND!AY20)/(MAX(IND!AY$11:AY$42)-MIN(IND!AY$11:AY$42)))</f>
        <v>23.295742726428362</v>
      </c>
      <c r="AZ19" s="50">
        <f>IF(AZ$1="Sí",100*(IND!AZ20-MIN(IND!AZ$11:AZ$42))/(MAX(IND!AZ$11:AZ$42)-MIN(IND!AZ$11:AZ$42)),100*(MAX(IND!AZ$11:AZ$42)-IND!AZ20)/(MAX(IND!AZ$11:AZ$42)-MIN(IND!AZ$11:AZ$42)))</f>
        <v>28.305295648505439</v>
      </c>
      <c r="BA19" s="50">
        <f>IF(BA$1="Sí",100*(IND!BA20-MIN(IND!BA$11:BA$42))/(MAX(IND!BA$11:BA$42)-MIN(IND!BA$11:BA$42)),100*(MAX(IND!BA$11:BA$42)-IND!BA20)/(MAX(IND!BA$11:BA$42)-MIN(IND!BA$11:BA$42)))</f>
        <v>57.207734659288768</v>
      </c>
      <c r="BB19" s="50">
        <f>IF(BB$1="Sí",100*(IND!BB20-MIN(IND!BB$11:BB$42))/(MAX(IND!BB$11:BB$42)-MIN(IND!BB$11:BB$42)),100*(MAX(IND!BB$11:BB$42)-IND!BB20)/(MAX(IND!BB$11:BB$42)-MIN(IND!BB$11:BB$42)))</f>
        <v>50.740949679804181</v>
      </c>
      <c r="BC19" s="50">
        <f>IF(BC$1="Sí",100*(IND!BC20-MIN(IND!BC$11:BC$42))/(MAX(IND!BC$11:BC$42)-MIN(IND!BC$11:BC$42)),100*(MAX(IND!BC$11:BC$42)-IND!BC20)/(MAX(IND!BC$11:BC$42)-MIN(IND!BC$11:BC$42)))</f>
        <v>19.472097076905346</v>
      </c>
      <c r="BD19" s="50">
        <f>IF(BD$1="Sí",100*(IND!BD20-MIN(IND!BD$11:BD$42))/(MAX(IND!BD$11:BD$42)-MIN(IND!BD$11:BD$42)),100*(MAX(IND!BD$11:BD$42)-IND!BD20)/(MAX(IND!BD$11:BD$42)-MIN(IND!BD$11:BD$42)))</f>
        <v>17.154067393499325</v>
      </c>
      <c r="BE19" s="50">
        <f>IF(BE$1="Sí",100*(IND!BE20-MIN(IND!BE$11:BE$42))/(MAX(IND!BE$11:BE$42)-MIN(IND!BE$11:BE$42)),100*(MAX(IND!BE$11:BE$42)-IND!BE20)/(MAX(IND!BE$11:BE$42)-MIN(IND!BE$11:BE$42)))</f>
        <v>24.343818643547305</v>
      </c>
      <c r="BF19" s="50">
        <f>IF(BF$1="Sí",100*(IND!BF20-MIN(IND!BF$11:BF$42))/(MAX(IND!BF$11:BF$42)-MIN(IND!BF$11:BF$42)),100*(MAX(IND!BF$11:BF$42)-IND!BF20)/(MAX(IND!BF$11:BF$42)-MIN(IND!BF$11:BF$42)))</f>
        <v>65.091657882686377</v>
      </c>
      <c r="BG19" s="50">
        <f>IF(BG$1="Sí",100*(IND!BG20-MIN(IND!BG$11:BG$42))/(MAX(IND!BG$11:BG$42)-MIN(IND!BG$11:BG$42)),100*(MAX(IND!BG$11:BG$42)-IND!BG20)/(MAX(IND!BG$11:BG$42)-MIN(IND!BG$11:BG$42)))</f>
        <v>24.296467039078024</v>
      </c>
      <c r="BH19" s="31"/>
      <c r="BI19" s="50">
        <f>IF(BI$1="Sí",100*(IND!BI20-MIN(IND!BI$11:BI$42))/(MAX(IND!BI$11:BI$42)-MIN(IND!BI$11:BI$42)),100*(MAX(IND!BI$11:BI$42)-IND!BI20)/(MAX(IND!BI$11:BI$42)-MIN(IND!BI$11:BI$42)))</f>
        <v>82.549634273772213</v>
      </c>
      <c r="BJ19" s="31"/>
      <c r="BK19" s="50">
        <f>IF(BK$1="Sí",100*(IND!BK20-MIN(IND!BK$11:BK$42))/(MAX(IND!BK$11:BK$42)-MIN(IND!BK$11:BK$42)),100*(MAX(IND!BK$11:BK$42)-IND!BK20)/(MAX(IND!BK$11:BK$42)-MIN(IND!BK$11:BK$42)))</f>
        <v>75.201788328559886</v>
      </c>
      <c r="BL19" s="50">
        <f>IF(BL$1="Sí",100*(IND!BL20-MIN(IND!BL$11:BL$42))/(MAX(IND!BL$11:BL$42)-MIN(IND!BL$11:BL$42)),100*(MAX(IND!BL$11:BL$42)-IND!BL20)/(MAX(IND!BL$11:BL$42)-MIN(IND!BL$11:BL$42)))</f>
        <v>87.527415137751262</v>
      </c>
      <c r="BM19" s="50">
        <f>IF(BM$1="Sí",100*(IND!BM20-MIN(IND!BM$11:BM$42))/(MAX(IND!BM$11:BM$42)-MIN(IND!BM$11:BM$42)),100*(MAX(IND!BM$11:BM$42)-IND!BM20)/(MAX(IND!BM$11:BM$42)-MIN(IND!BM$11:BM$42)))</f>
        <v>64.76530408990709</v>
      </c>
      <c r="BN19" s="50">
        <f>IF(BN$1="Sí",100*(IND!BN20-MIN(IND!BN$11:BN$42))/(MAX(IND!BN$11:BN$42)-MIN(IND!BN$11:BN$42)),100*(MAX(IND!BN$11:BN$42)-IND!BN20)/(MAX(IND!BN$11:BN$42)-MIN(IND!BN$11:BN$42)))</f>
        <v>82.395755034996228</v>
      </c>
      <c r="BO19" s="50">
        <f>IF(BO$1="Sí",100*(IND!BO20-MIN(IND!BO$11:BO$42))/(MAX(IND!BO$11:BO$42)-MIN(IND!BO$11:BO$42)),100*(MAX(IND!BO$11:BO$42)-IND!BO20)/(MAX(IND!BO$11:BO$42)-MIN(IND!BO$11:BO$42)))</f>
        <v>52.454759771596002</v>
      </c>
      <c r="BP19" s="31"/>
      <c r="BQ19" s="31"/>
      <c r="BR19" s="31"/>
      <c r="BS19" s="31"/>
      <c r="BT19" s="31"/>
      <c r="BU19" s="95"/>
      <c r="BV19" s="8">
        <f>IND!BV20</f>
        <v>4553.5976840000003</v>
      </c>
      <c r="BW19" s="8" t="str">
        <f>IND!BW20</f>
        <v>Noroeste</v>
      </c>
      <c r="BX19" s="36">
        <f>IND!BX20</f>
        <v>0.70392577361049291</v>
      </c>
      <c r="BY19" s="8">
        <f>IND!BY20</f>
        <v>-8.3111000000000001E-3</v>
      </c>
      <c r="BZ19" s="8" t="str">
        <f>IND!BZ20</f>
        <v>Medio</v>
      </c>
      <c r="CA19" s="8">
        <f>IND!CA20</f>
        <v>3.9186823368072998</v>
      </c>
      <c r="CB19" s="36">
        <f>IND!CB20</f>
        <v>0.7595765816816975</v>
      </c>
      <c r="CC19" s="91">
        <f>IND!CC20</f>
        <v>10083.339652076576</v>
      </c>
    </row>
    <row r="20" spans="2:81" x14ac:dyDescent="0.25">
      <c r="B20" s="5">
        <v>11</v>
      </c>
      <c r="C20" s="6" t="s">
        <v>34</v>
      </c>
      <c r="D20"/>
      <c r="E20" s="50">
        <f>IF(E$1="Sí",100*(IND!E21-MIN(IND!E$11:E$42))/(MAX(IND!E$11:E$42)-MIN(IND!E$11:E$42)),100*(MAX(IND!E$11:E$42)-IND!E21)/(MAX(IND!E$11:E$42)-MIN(IND!E$11:E$42)))</f>
        <v>59.124450894489271</v>
      </c>
      <c r="F20" s="50">
        <f>IF(F$1="Sí",100*(IND!F21-MIN(IND!F$11:F$42))/(MAX(IND!F$11:F$42)-MIN(IND!F$11:F$42)),100*(MAX(IND!F$11:F$42)-IND!F21)/(MAX(IND!F$11:F$42)-MIN(IND!F$11:F$42)))</f>
        <v>61.932726706144642</v>
      </c>
      <c r="G20" s="50">
        <f>IF(G$1="Sí",100*(IND!G21-MIN(IND!G$11:G$42))/(MAX(IND!G$11:G$42)-MIN(IND!G$11:G$42)),100*(MAX(IND!G$11:G$42)-IND!G21)/(MAX(IND!G$11:G$42)-MIN(IND!G$11:G$42)))</f>
        <v>67.355792883107384</v>
      </c>
      <c r="H20" s="50">
        <f>IF(H$1="Sí",100*(IND!H21-MIN(IND!H$11:H$42))/(MAX(IND!H$11:H$42)-MIN(IND!H$11:H$42)),100*(MAX(IND!H$11:H$42)-IND!H21)/(MAX(IND!H$11:H$42)-MIN(IND!H$11:H$42)))</f>
        <v>58.970954057651667</v>
      </c>
      <c r="I20" s="50">
        <f>IF(I$1="Sí",100*(IND!I21-MIN(IND!I$11:I$42))/(MAX(IND!I$11:I$42)-MIN(IND!I$11:I$42)),100*(MAX(IND!I$11:I$42)-IND!I21)/(MAX(IND!I$11:I$42)-MIN(IND!I$11:I$42)))</f>
        <v>20.22154584597174</v>
      </c>
      <c r="J20" s="50">
        <f>IF(J$1="Sí",100*(IND!J21-MIN(IND!J$11:J$42))/(MAX(IND!J$11:J$42)-MIN(IND!J$11:J$42)),100*(MAX(IND!J$11:J$42)-IND!J21)/(MAX(IND!J$11:J$42)-MIN(IND!J$11:J$42)))</f>
        <v>46.522309411281299</v>
      </c>
      <c r="K20" s="50">
        <f>IF(K$1="Sí",100*(IND!K21-MIN(IND!K$11:K$42))/(MAX(IND!K$11:K$42)-MIN(IND!K$11:K$42)),100*(MAX(IND!K$11:K$42)-IND!K21)/(MAX(IND!K$11:K$42)-MIN(IND!K$11:K$42)))</f>
        <v>52.302924140148249</v>
      </c>
      <c r="L20" s="50">
        <f>IF(L$1="Sí",100*(IND!L21-MIN(IND!L$11:L$42))/(MAX(IND!L$11:L$42)-MIN(IND!L$11:L$42)),100*(MAX(IND!L$11:L$42)-IND!L21)/(MAX(IND!L$11:L$42)-MIN(IND!L$11:L$42)))</f>
        <v>45.822641285831573</v>
      </c>
      <c r="M20" s="50">
        <f>IF(M$1="Sí",100*(IND!M21-MIN(IND!M$11:M$42))/(MAX(IND!M$11:M$42)-MIN(IND!M$11:M$42)),100*(MAX(IND!M$11:M$42)-IND!M21)/(MAX(IND!M$11:M$42)-MIN(IND!M$11:M$42)))</f>
        <v>18.116122566736486</v>
      </c>
      <c r="N20" s="50">
        <f>IF(N$1="Sí",100*(IND!N21-MIN(IND!N$11:N$42))/(MAX(IND!N$11:N$42)-MIN(IND!N$11:N$42)),100*(MAX(IND!N$11:N$42)-IND!N21)/(MAX(IND!N$11:N$42)-MIN(IND!N$11:N$42)))</f>
        <v>49.281711389196694</v>
      </c>
      <c r="O20" s="50">
        <f>IF(O$1="Sí",100*(IND!O21-MIN(IND!O$11:O$42))/(MAX(IND!O$11:O$42)-MIN(IND!O$11:O$42)),100*(MAX(IND!O$11:O$42)-IND!O21)/(MAX(IND!O$11:O$42)-MIN(IND!O$11:O$42)))</f>
        <v>19.285148020881092</v>
      </c>
      <c r="P20" s="50">
        <f>IF(P$1="Sí",100*(IND!P21-MIN(IND!P$11:P$42))/(MAX(IND!P$11:P$42)-MIN(IND!P$11:P$42)),100*(MAX(IND!P$11:P$42)-IND!P21)/(MAX(IND!P$11:P$42)-MIN(IND!P$11:P$42)))</f>
        <v>0</v>
      </c>
      <c r="Q20" s="50">
        <f>IF(Q$1="Sí",100*(IND!Q21-MIN(IND!Q$11:Q$42))/(MAX(IND!Q$11:Q$42)-MIN(IND!Q$11:Q$42)),100*(MAX(IND!Q$11:Q$42)-IND!Q21)/(MAX(IND!Q$11:Q$42)-MIN(IND!Q$11:Q$42)))</f>
        <v>46.698364861235582</v>
      </c>
      <c r="R20" s="50">
        <f>IF(R$1="Sí",100*(IND!R21-MIN(IND!R$11:R$42))/(MAX(IND!R$11:R$42)-MIN(IND!R$11:R$42)),100*(MAX(IND!R$11:R$42)-IND!R21)/(MAX(IND!R$11:R$42)-MIN(IND!R$11:R$42)))</f>
        <v>83.672867096448073</v>
      </c>
      <c r="S20" s="50">
        <f>IF(S$1="Sí",100*(IND!S21-MIN(IND!S$11:S$42))/(MAX(IND!S$11:S$42)-MIN(IND!S$11:S$42)),100*(MAX(IND!S$11:S$42)-IND!S21)/(MAX(IND!S$11:S$42)-MIN(IND!S$11:S$42)))</f>
        <v>75.156011881227258</v>
      </c>
      <c r="T20" s="50">
        <f>IF(T$1="Sí",100*(IND!T21-MIN(IND!T$11:T$42))/(MAX(IND!T$11:T$42)-MIN(IND!T$11:T$42)),100*(MAX(IND!T$11:T$42)-IND!T21)/(MAX(IND!T$11:T$42)-MIN(IND!T$11:T$42)))</f>
        <v>27.026012625119343</v>
      </c>
      <c r="U20" s="50">
        <f>IF(U$1="Sí",100*(IND!U21-MIN(IND!U$11:U$42))/(MAX(IND!U$11:U$42)-MIN(IND!U$11:U$42)),100*(MAX(IND!U$11:U$42)-IND!U21)/(MAX(IND!U$11:U$42)-MIN(IND!U$11:U$42)))</f>
        <v>53.111864008386654</v>
      </c>
      <c r="V20" s="50">
        <f>IF(V$1="Sí",100*(IND!V21-MIN(IND!V$11:V$42))/(MAX(IND!V$11:V$42)-MIN(IND!V$11:V$42)),100*(MAX(IND!V$11:V$42)-IND!V21)/(MAX(IND!V$11:V$42)-MIN(IND!V$11:V$42)))</f>
        <v>56.081868273581577</v>
      </c>
      <c r="W20" s="50">
        <f>IF(W$1="Sí",100*(IND!W21-MIN(IND!W$11:W$42))/(MAX(IND!W$11:W$42)-MIN(IND!W$11:W$42)),100*(MAX(IND!W$11:W$42)-IND!W21)/(MAX(IND!W$11:W$42)-MIN(IND!W$11:W$42)))</f>
        <v>42.132822112220651</v>
      </c>
      <c r="X20" s="50">
        <f>IF(X$1="Sí",100*(IND!X21-MIN(IND!X$11:X$42))/(MAX(IND!X$11:X$42)-MIN(IND!X$11:X$42)),100*(MAX(IND!X$11:X$42)-IND!X21)/(MAX(IND!X$11:X$42)-MIN(IND!X$11:X$42)))</f>
        <v>54.279852407914056</v>
      </c>
      <c r="Y20" s="50">
        <f>IF(Y$1="Sí",100*(IND!Y21-MIN(IND!Y$11:Y$42))/(MAX(IND!Y$11:Y$42)-MIN(IND!Y$11:Y$42)),100*(MAX(IND!Y$11:Y$42)-IND!Y21)/(MAX(IND!Y$11:Y$42)-MIN(IND!Y$11:Y$42)))</f>
        <v>36.252250157019688</v>
      </c>
      <c r="Z20" s="50">
        <f>IF(Z$1="Sí",100*(IND!Z21-MIN(IND!Z$11:Z$42))/(MAX(IND!Z$11:Z$42)-MIN(IND!Z$11:Z$42)),100*(MAX(IND!Z$11:Z$42)-IND!Z21)/(MAX(IND!Z$11:Z$42)-MIN(IND!Z$11:Z$42)))</f>
        <v>80.283390205427494</v>
      </c>
      <c r="AA20" s="50">
        <f>IF(AA$1="Sí",100*(IND!AA21-MIN(IND!AA$11:AA$42))/(MAX(IND!AA$11:AA$42)-MIN(IND!AA$11:AA$42)),100*(MAX(IND!AA$11:AA$42)-IND!AA21)/(MAX(IND!AA$11:AA$42)-MIN(IND!AA$11:AA$42)))</f>
        <v>54.348201564156234</v>
      </c>
      <c r="AB20" s="50">
        <f>IF(AB$1="Sí",100*(IND!AB21-MIN(IND!AB$11:AB$42))/(MAX(IND!AB$11:AB$42)-MIN(IND!AB$11:AB$42)),100*(MAX(IND!AB$11:AB$42)-IND!AB21)/(MAX(IND!AB$11:AB$42)-MIN(IND!AB$11:AB$42)))</f>
        <v>71.657555441800767</v>
      </c>
      <c r="AC20" s="50">
        <f>IF(AC$1="Sí",100*(IND!AC21-MIN(IND!AC$11:AC$42))/(MAX(IND!AC$11:AC$42)-MIN(IND!AC$11:AC$42)),100*(MAX(IND!AC$11:AC$42)-IND!AC21)/(MAX(IND!AC$11:AC$42)-MIN(IND!AC$11:AC$42)))</f>
        <v>95.751633986928098</v>
      </c>
      <c r="AD20" s="50">
        <f>IF(AD$1="Sí",100*(IND!AD21-MIN(IND!AD$11:AD$42))/(MAX(IND!AD$11:AD$42)-MIN(IND!AD$11:AD$42)),100*(MAX(IND!AD$11:AD$42)-IND!AD21)/(MAX(IND!AD$11:AD$42)-MIN(IND!AD$11:AD$42)))</f>
        <v>35.320828987151877</v>
      </c>
      <c r="AE20" s="50">
        <f>IF(AE$1="Sí",100*(IND!AE21-MIN(IND!AE$11:AE$42))/(MAX(IND!AE$11:AE$42)-MIN(IND!AE$11:AE$42)),100*(MAX(IND!AE$11:AE$42)-IND!AE21)/(MAX(IND!AE$11:AE$42)-MIN(IND!AE$11:AE$42)))</f>
        <v>59.250655675559806</v>
      </c>
      <c r="AF20" s="50">
        <f>IF(AF$1="Sí",100*(IND!AF21-MIN(IND!AF$11:AF$42))/(MAX(IND!AF$11:AF$42)-MIN(IND!AF$11:AF$42)),100*(MAX(IND!AF$11:AF$42)-IND!AF21)/(MAX(IND!AF$11:AF$42)-MIN(IND!AF$11:AF$42)))</f>
        <v>47.676619547100572</v>
      </c>
      <c r="AG20" s="50">
        <f>IF(AG$1="Sí",100*(IND!AG21-MIN(IND!AG$11:AG$42))/(MAX(IND!AG$11:AG$42)-MIN(IND!AG$11:AG$42)),100*(MAX(IND!AG$11:AG$42)-IND!AG21)/(MAX(IND!AG$11:AG$42)-MIN(IND!AG$11:AG$42)))</f>
        <v>77.992233983652241</v>
      </c>
      <c r="AH20" s="50">
        <f>IF(AH$1="Sí",100*(IND!AH21-MIN(IND!AH$11:AH$42))/(MAX(IND!AH$11:AH$42)-MIN(IND!AH$11:AH$42)),100*(MAX(IND!AH$11:AH$42)-IND!AH21)/(MAX(IND!AH$11:AH$42)-MIN(IND!AH$11:AH$42)))</f>
        <v>8.0821919355992478</v>
      </c>
      <c r="AI20" s="50">
        <f>IF(AI$1="Sí",100*(IND!AI21-MIN(IND!AI$11:AI$42))/(MAX(IND!AI$11:AI$42)-MIN(IND!AI$11:AI$42)),100*(MAX(IND!AI$11:AI$42)-IND!AI21)/(MAX(IND!AI$11:AI$42)-MIN(IND!AI$11:AI$42)))</f>
        <v>8.4542224460023672</v>
      </c>
      <c r="AJ20" s="50">
        <f>IF(AJ$1="Sí",100*(IND!AJ21-MIN(IND!AJ$11:AJ$42))/(MAX(IND!AJ$11:AJ$42)-MIN(IND!AJ$11:AJ$42)),100*(MAX(IND!AJ$11:AJ$42)-IND!AJ21)/(MAX(IND!AJ$11:AJ$42)-MIN(IND!AJ$11:AJ$42)))</f>
        <v>79.730556810035566</v>
      </c>
      <c r="AK20" s="50">
        <f>IF(AK$1="Sí",100*(IND!AK21-MIN(IND!AK$11:AK$42))/(MAX(IND!AK$11:AK$42)-MIN(IND!AK$11:AK$42)),100*(MAX(IND!AK$11:AK$42)-IND!AK21)/(MAX(IND!AK$11:AK$42)-MIN(IND!AK$11:AK$42)))</f>
        <v>34.37420715743724</v>
      </c>
      <c r="AL20" s="50">
        <f>IF(AL$1="Sí",100*(IND!AL21-MIN(IND!AL$11:AL$42))/(MAX(IND!AL$11:AL$42)-MIN(IND!AL$11:AL$42)),100*(MAX(IND!AL$11:AL$42)-IND!AL21)/(MAX(IND!AL$11:AL$42)-MIN(IND!AL$11:AL$42)))</f>
        <v>20.009079562992476</v>
      </c>
      <c r="AM20" s="50">
        <f>IF(AM$1="Sí",100*(IND!AM21-MIN(IND!AM$11:AM$42))/(MAX(IND!AM$11:AM$42)-MIN(IND!AM$11:AM$42)),100*(MAX(IND!AM$11:AM$42)-IND!AM21)/(MAX(IND!AM$11:AM$42)-MIN(IND!AM$11:AM$42)))</f>
        <v>13.530288207990976</v>
      </c>
      <c r="AN20" s="50">
        <f>IF(AN$1="Sí",100*(IND!AN21-MIN(IND!AN$11:AN$42))/(MAX(IND!AN$11:AN$42)-MIN(IND!AN$11:AN$42)),100*(MAX(IND!AN$11:AN$42)-IND!AN21)/(MAX(IND!AN$11:AN$42)-MIN(IND!AN$11:AN$42)))</f>
        <v>37.151676839049799</v>
      </c>
      <c r="AO20" s="31"/>
      <c r="AP20" s="31"/>
      <c r="AQ20" s="50">
        <f>IF(AQ$1="Sí",100*(IND!AQ21-MIN(IND!AQ$11:AQ$42))/(MAX(IND!AQ$11:AQ$42)-MIN(IND!AQ$11:AQ$42)),100*(MAX(IND!AQ$11:AQ$42)-IND!AQ21)/(MAX(IND!AQ$11:AQ$42)-MIN(IND!AQ$11:AQ$42)))</f>
        <v>72.507543760772606</v>
      </c>
      <c r="AR20" s="50">
        <f>IF(AR$1="Sí",100*(IND!AR21-MIN(IND!AR$11:AR$42))/(MAX(IND!AR$11:AR$42)-MIN(IND!AR$11:AR$42)),100*(MAX(IND!AR$11:AR$42)-IND!AR21)/(MAX(IND!AR$11:AR$42)-MIN(IND!AR$11:AR$42)))</f>
        <v>21.015043809257861</v>
      </c>
      <c r="AS20" s="50">
        <f>IF(AS$1="Sí",100*(IND!AS21-MIN(IND!AS$11:AS$42))/(MAX(IND!AS$11:AS$42)-MIN(IND!AS$11:AS$42)),100*(MAX(IND!AS$11:AS$42)-IND!AS21)/(MAX(IND!AS$11:AS$42)-MIN(IND!AS$11:AS$42)))</f>
        <v>0</v>
      </c>
      <c r="AT20" s="50">
        <f>IF(AT$1="Sí",100*(IND!AT21-MIN(IND!AT$11:AT$42))/(MAX(IND!AT$11:AT$42)-MIN(IND!AT$11:AT$42)),100*(MAX(IND!AT$11:AT$42)-IND!AT21)/(MAX(IND!AT$11:AT$42)-MIN(IND!AT$11:AT$42)))</f>
        <v>2.7896646399326444</v>
      </c>
      <c r="AU20" s="50">
        <f>IF(AU$1="Sí",100*(IND!AU21-MIN(IND!AU$11:AU$42))/(MAX(IND!AU$11:AU$42)-MIN(IND!AU$11:AU$42)),100*(MAX(IND!AU$11:AU$42)-IND!AU21)/(MAX(IND!AU$11:AU$42)-MIN(IND!AU$11:AU$42)))</f>
        <v>0</v>
      </c>
      <c r="AV20" s="50">
        <f>IF(AV$1="Sí",100*(IND!AV21-MIN(IND!AV$11:AV$42))/(MAX(IND!AV$11:AV$42)-MIN(IND!AV$11:AV$42)),100*(MAX(IND!AV$11:AV$42)-IND!AV21)/(MAX(IND!AV$11:AV$42)-MIN(IND!AV$11:AV$42)))</f>
        <v>14.840162410816816</v>
      </c>
      <c r="AW20" s="50">
        <f>IF(AW$1="Sí",100*(IND!AW21-MIN(IND!AW$11:AW$42))/(MAX(IND!AW$11:AW$42)-MIN(IND!AW$11:AW$42)),100*(MAX(IND!AW$11:AW$42)-IND!AW21)/(MAX(IND!AW$11:AW$42)-MIN(IND!AW$11:AW$42)))</f>
        <v>22.366336890758483</v>
      </c>
      <c r="AX20" s="50">
        <f>IF(AX$1="Sí",100*(IND!AX21-MIN(IND!AX$11:AX$42))/(MAX(IND!AX$11:AX$42)-MIN(IND!AX$11:AX$42)),100*(MAX(IND!AX$11:AX$42)-IND!AX21)/(MAX(IND!AX$11:AX$42)-MIN(IND!AX$11:AX$42)))</f>
        <v>14.285031822909305</v>
      </c>
      <c r="AY20" s="50">
        <f>IF(AY$1="Sí",100*(IND!AY21-MIN(IND!AY$11:AY$42))/(MAX(IND!AY$11:AY$42)-MIN(IND!AY$11:AY$42)),100*(MAX(IND!AY$11:AY$42)-IND!AY21)/(MAX(IND!AY$11:AY$42)-MIN(IND!AY$11:AY$42)))</f>
        <v>11.587304914985875</v>
      </c>
      <c r="AZ20" s="50">
        <f>IF(AZ$1="Sí",100*(IND!AZ21-MIN(IND!AZ$11:AZ$42))/(MAX(IND!AZ$11:AZ$42)-MIN(IND!AZ$11:AZ$42)),100*(MAX(IND!AZ$11:AZ$42)-IND!AZ21)/(MAX(IND!AZ$11:AZ$42)-MIN(IND!AZ$11:AZ$42)))</f>
        <v>62.082223840894372</v>
      </c>
      <c r="BA20" s="50">
        <f>IF(BA$1="Sí",100*(IND!BA21-MIN(IND!BA$11:BA$42))/(MAX(IND!BA$11:BA$42)-MIN(IND!BA$11:BA$42)),100*(MAX(IND!BA$11:BA$42)-IND!BA21)/(MAX(IND!BA$11:BA$42)-MIN(IND!BA$11:BA$42)))</f>
        <v>40.653624919817403</v>
      </c>
      <c r="BB20" s="50">
        <f>IF(BB$1="Sí",100*(IND!BB21-MIN(IND!BB$11:BB$42))/(MAX(IND!BB$11:BB$42)-MIN(IND!BB$11:BB$42)),100*(MAX(IND!BB$11:BB$42)-IND!BB21)/(MAX(IND!BB$11:BB$42)-MIN(IND!BB$11:BB$42)))</f>
        <v>31.55759175432458</v>
      </c>
      <c r="BC20" s="50">
        <f>IF(BC$1="Sí",100*(IND!BC21-MIN(IND!BC$11:BC$42))/(MAX(IND!BC$11:BC$42)-MIN(IND!BC$11:BC$42)),100*(MAX(IND!BC$11:BC$42)-IND!BC21)/(MAX(IND!BC$11:BC$42)-MIN(IND!BC$11:BC$42)))</f>
        <v>28.740450316562477</v>
      </c>
      <c r="BD20" s="50">
        <f>IF(BD$1="Sí",100*(IND!BD21-MIN(IND!BD$11:BD$42))/(MAX(IND!BD$11:BD$42)-MIN(IND!BD$11:BD$42)),100*(MAX(IND!BD$11:BD$42)-IND!BD21)/(MAX(IND!BD$11:BD$42)-MIN(IND!BD$11:BD$42)))</f>
        <v>63.356606301140879</v>
      </c>
      <c r="BE20" s="50">
        <f>IF(BE$1="Sí",100*(IND!BE21-MIN(IND!BE$11:BE$42))/(MAX(IND!BE$11:BE$42)-MIN(IND!BE$11:BE$42)),100*(MAX(IND!BE$11:BE$42)-IND!BE21)/(MAX(IND!BE$11:BE$42)-MIN(IND!BE$11:BE$42)))</f>
        <v>36.203729566398735</v>
      </c>
      <c r="BF20" s="50">
        <f>IF(BF$1="Sí",100*(IND!BF21-MIN(IND!BF$11:BF$42))/(MAX(IND!BF$11:BF$42)-MIN(IND!BF$11:BF$42)),100*(MAX(IND!BF$11:BF$42)-IND!BF21)/(MAX(IND!BF$11:BF$42)-MIN(IND!BF$11:BF$42)))</f>
        <v>100.00000000000001</v>
      </c>
      <c r="BG20" s="50">
        <f>IF(BG$1="Sí",100*(IND!BG21-MIN(IND!BG$11:BG$42))/(MAX(IND!BG$11:BG$42)-MIN(IND!BG$11:BG$42)),100*(MAX(IND!BG$11:BG$42)-IND!BG21)/(MAX(IND!BG$11:BG$42)-MIN(IND!BG$11:BG$42)))</f>
        <v>35.6493364308906</v>
      </c>
      <c r="BH20" s="31"/>
      <c r="BI20" s="50">
        <f>IF(BI$1="Sí",100*(IND!BI21-MIN(IND!BI$11:BI$42))/(MAX(IND!BI$11:BI$42)-MIN(IND!BI$11:BI$42)),100*(MAX(IND!BI$11:BI$42)-IND!BI21)/(MAX(IND!BI$11:BI$42)-MIN(IND!BI$11:BI$42)))</f>
        <v>63.88537541211354</v>
      </c>
      <c r="BJ20" s="31"/>
      <c r="BK20" s="50">
        <f>IF(BK$1="Sí",100*(IND!BK21-MIN(IND!BK$11:BK$42))/(MAX(IND!BK$11:BK$42)-MIN(IND!BK$11:BK$42)),100*(MAX(IND!BK$11:BK$42)-IND!BK21)/(MAX(IND!BK$11:BK$42)-MIN(IND!BK$11:BK$42)))</f>
        <v>60.22283186051807</v>
      </c>
      <c r="BL20" s="50">
        <f>IF(BL$1="Sí",100*(IND!BL21-MIN(IND!BL$11:BL$42))/(MAX(IND!BL$11:BL$42)-MIN(IND!BL$11:BL$42)),100*(MAX(IND!BL$11:BL$42)-IND!BL21)/(MAX(IND!BL$11:BL$42)-MIN(IND!BL$11:BL$42)))</f>
        <v>55.332646570310381</v>
      </c>
      <c r="BM20" s="50">
        <f>IF(BM$1="Sí",100*(IND!BM21-MIN(IND!BM$11:BM$42))/(MAX(IND!BM$11:BM$42)-MIN(IND!BM$11:BM$42)),100*(MAX(IND!BM$11:BM$42)-IND!BM21)/(MAX(IND!BM$11:BM$42)-MIN(IND!BM$11:BM$42)))</f>
        <v>64.890566816549367</v>
      </c>
      <c r="BN20" s="50">
        <f>IF(BN$1="Sí",100*(IND!BN21-MIN(IND!BN$11:BN$42))/(MAX(IND!BN$11:BN$42)-MIN(IND!BN$11:BN$42)),100*(MAX(IND!BN$11:BN$42)-IND!BN21)/(MAX(IND!BN$11:BN$42)-MIN(IND!BN$11:BN$42)))</f>
        <v>12.542476566230437</v>
      </c>
      <c r="BO20" s="50">
        <f>IF(BO$1="Sí",100*(IND!BO21-MIN(IND!BO$11:BO$42))/(MAX(IND!BO$11:BO$42)-MIN(IND!BO$11:BO$42)),100*(MAX(IND!BO$11:BO$42)-IND!BO21)/(MAX(IND!BO$11:BO$42)-MIN(IND!BO$11:BO$42)))</f>
        <v>24.7347780658815</v>
      </c>
      <c r="BP20" s="31"/>
      <c r="BQ20" s="31"/>
      <c r="BR20" s="31"/>
      <c r="BS20" s="31"/>
      <c r="BT20" s="31"/>
      <c r="BU20" s="95"/>
      <c r="BV20" s="8">
        <f>IND!BV21</f>
        <v>4676.194598</v>
      </c>
      <c r="BW20" s="8" t="str">
        <f>IND!BW21</f>
        <v>Centro-occidente</v>
      </c>
      <c r="BX20" s="36">
        <f>IND!BX21</f>
        <v>0.70149885228114595</v>
      </c>
      <c r="BY20" s="8">
        <f>IND!BY21</f>
        <v>-2.6378999999999999E-3</v>
      </c>
      <c r="BZ20" s="8" t="str">
        <f>IND!BZ21</f>
        <v>Medio</v>
      </c>
      <c r="CA20" s="8">
        <f>IND!CA21</f>
        <v>4.1289310455321999</v>
      </c>
      <c r="CB20" s="36">
        <f>IND!CB21</f>
        <v>0.77244003142165496</v>
      </c>
      <c r="CC20" s="91">
        <f>IND!CC21</f>
        <v>12369.064138252201</v>
      </c>
    </row>
    <row r="21" spans="2:81" x14ac:dyDescent="0.25">
      <c r="B21" s="5">
        <v>12</v>
      </c>
      <c r="C21" s="6" t="s">
        <v>35</v>
      </c>
      <c r="D21"/>
      <c r="E21" s="50">
        <f>IF(E$1="Sí",100*(IND!E22-MIN(IND!E$11:E$42))/(MAX(IND!E$11:E$42)-MIN(IND!E$11:E$42)),100*(MAX(IND!E$11:E$42)-IND!E22)/(MAX(IND!E$11:E$42)-MIN(IND!E$11:E$42)))</f>
        <v>100</v>
      </c>
      <c r="F21" s="50">
        <f>IF(F$1="Sí",100*(IND!F22-MIN(IND!F$11:F$42))/(MAX(IND!F$11:F$42)-MIN(IND!F$11:F$42)),100*(MAX(IND!F$11:F$42)-IND!F22)/(MAX(IND!F$11:F$42)-MIN(IND!F$11:F$42)))</f>
        <v>79.265224254486995</v>
      </c>
      <c r="G21" s="50">
        <f>IF(G$1="Sí",100*(IND!G22-MIN(IND!G$11:G$42))/(MAX(IND!G$11:G$42)-MIN(IND!G$11:G$42)),100*(MAX(IND!G$11:G$42)-IND!G22)/(MAX(IND!G$11:G$42)-MIN(IND!G$11:G$42)))</f>
        <v>73.250085800747641</v>
      </c>
      <c r="H21" s="50">
        <f>IF(H$1="Sí",100*(IND!H22-MIN(IND!H$11:H$42))/(MAX(IND!H$11:H$42)-MIN(IND!H$11:H$42)),100*(MAX(IND!H$11:H$42)-IND!H22)/(MAX(IND!H$11:H$42)-MIN(IND!H$11:H$42)))</f>
        <v>75.935710029302498</v>
      </c>
      <c r="I21" s="50">
        <f>IF(I$1="Sí",100*(IND!I22-MIN(IND!I$11:I$42))/(MAX(IND!I$11:I$42)-MIN(IND!I$11:I$42)),100*(MAX(IND!I$11:I$42)-IND!I22)/(MAX(IND!I$11:I$42)-MIN(IND!I$11:I$42)))</f>
        <v>58.975567685295154</v>
      </c>
      <c r="J21" s="50">
        <f>IF(J$1="Sí",100*(IND!J22-MIN(IND!J$11:J$42))/(MAX(IND!J$11:J$42)-MIN(IND!J$11:J$42)),100*(MAX(IND!J$11:J$42)-IND!J22)/(MAX(IND!J$11:J$42)-MIN(IND!J$11:J$42)))</f>
        <v>62.021494970697496</v>
      </c>
      <c r="K21" s="50">
        <f>IF(K$1="Sí",100*(IND!K22-MIN(IND!K$11:K$42))/(MAX(IND!K$11:K$42)-MIN(IND!K$11:K$42)),100*(MAX(IND!K$11:K$42)-IND!K22)/(MAX(IND!K$11:K$42)-MIN(IND!K$11:K$42)))</f>
        <v>10.594281099394804</v>
      </c>
      <c r="L21" s="50">
        <f>IF(L$1="Sí",100*(IND!L22-MIN(IND!L$11:L$42))/(MAX(IND!L$11:L$42)-MIN(IND!L$11:L$42)),100*(MAX(IND!L$11:L$42)-IND!L22)/(MAX(IND!L$11:L$42)-MIN(IND!L$11:L$42)))</f>
        <v>92.266521687072483</v>
      </c>
      <c r="M21" s="50">
        <f>IF(M$1="Sí",100*(IND!M22-MIN(IND!M$11:M$42))/(MAX(IND!M$11:M$42)-MIN(IND!M$11:M$42)),100*(MAX(IND!M$11:M$42)-IND!M22)/(MAX(IND!M$11:M$42)-MIN(IND!M$11:M$42)))</f>
        <v>73.153924256222211</v>
      </c>
      <c r="N21" s="50">
        <f>IF(N$1="Sí",100*(IND!N22-MIN(IND!N$11:N$42))/(MAX(IND!N$11:N$42)-MIN(IND!N$11:N$42)),100*(MAX(IND!N$11:N$42)-IND!N22)/(MAX(IND!N$11:N$42)-MIN(IND!N$11:N$42)))</f>
        <v>21.114476796112434</v>
      </c>
      <c r="O21" s="50">
        <f>IF(O$1="Sí",100*(IND!O22-MIN(IND!O$11:O$42))/(MAX(IND!O$11:O$42)-MIN(IND!O$11:O$42)),100*(MAX(IND!O$11:O$42)-IND!O22)/(MAX(IND!O$11:O$42)-MIN(IND!O$11:O$42)))</f>
        <v>45.267050610808695</v>
      </c>
      <c r="P21" s="50">
        <f>IF(P$1="Sí",100*(IND!P22-MIN(IND!P$11:P$42))/(MAX(IND!P$11:P$42)-MIN(IND!P$11:P$42)),100*(MAX(IND!P$11:P$42)-IND!P22)/(MAX(IND!P$11:P$42)-MIN(IND!P$11:P$42)))</f>
        <v>83.76743248897975</v>
      </c>
      <c r="Q21" s="50">
        <f>IF(Q$1="Sí",100*(IND!Q22-MIN(IND!Q$11:Q$42))/(MAX(IND!Q$11:Q$42)-MIN(IND!Q$11:Q$42)),100*(MAX(IND!Q$11:Q$42)-IND!Q22)/(MAX(IND!Q$11:Q$42)-MIN(IND!Q$11:Q$42)))</f>
        <v>85.421221237833791</v>
      </c>
      <c r="R21" s="50">
        <f>IF(R$1="Sí",100*(IND!R22-MIN(IND!R$11:R$42))/(MAX(IND!R$11:R$42)-MIN(IND!R$11:R$42)),100*(MAX(IND!R$11:R$42)-IND!R22)/(MAX(IND!R$11:R$42)-MIN(IND!R$11:R$42)))</f>
        <v>100</v>
      </c>
      <c r="S21" s="50">
        <f>IF(S$1="Sí",100*(IND!S22-MIN(IND!S$11:S$42))/(MAX(IND!S$11:S$42)-MIN(IND!S$11:S$42)),100*(MAX(IND!S$11:S$42)-IND!S22)/(MAX(IND!S$11:S$42)-MIN(IND!S$11:S$42)))</f>
        <v>91.80968726116761</v>
      </c>
      <c r="T21" s="50">
        <f>IF(T$1="Sí",100*(IND!T22-MIN(IND!T$11:T$42))/(MAX(IND!T$11:T$42)-MIN(IND!T$11:T$42)),100*(MAX(IND!T$11:T$42)-IND!T22)/(MAX(IND!T$11:T$42)-MIN(IND!T$11:T$42)))</f>
        <v>13.882235926932875</v>
      </c>
      <c r="U21" s="50">
        <f>IF(U$1="Sí",100*(IND!U22-MIN(IND!U$11:U$42))/(MAX(IND!U$11:U$42)-MIN(IND!U$11:U$42)),100*(MAX(IND!U$11:U$42)-IND!U22)/(MAX(IND!U$11:U$42)-MIN(IND!U$11:U$42)))</f>
        <v>0</v>
      </c>
      <c r="V21" s="50">
        <f>IF(V$1="Sí",100*(IND!V22-MIN(IND!V$11:V$42))/(MAX(IND!V$11:V$42)-MIN(IND!V$11:V$42)),100*(MAX(IND!V$11:V$42)-IND!V22)/(MAX(IND!V$11:V$42)-MIN(IND!V$11:V$42)))</f>
        <v>59.312475687218054</v>
      </c>
      <c r="W21" s="50">
        <f>IF(W$1="Sí",100*(IND!W22-MIN(IND!W$11:W$42))/(MAX(IND!W$11:W$42)-MIN(IND!W$11:W$42)),100*(MAX(IND!W$11:W$42)-IND!W22)/(MAX(IND!W$11:W$42)-MIN(IND!W$11:W$42)))</f>
        <v>32.400068671492804</v>
      </c>
      <c r="X21" s="50">
        <f>IF(X$1="Sí",100*(IND!X22-MIN(IND!X$11:X$42))/(MAX(IND!X$11:X$42)-MIN(IND!X$11:X$42)),100*(MAX(IND!X$11:X$42)-IND!X22)/(MAX(IND!X$11:X$42)-MIN(IND!X$11:X$42)))</f>
        <v>86.249125262421188</v>
      </c>
      <c r="Y21" s="50">
        <f>IF(Y$1="Sí",100*(IND!Y22-MIN(IND!Y$11:Y$42))/(MAX(IND!Y$11:Y$42)-MIN(IND!Y$11:Y$42)),100*(MAX(IND!Y$11:Y$42)-IND!Y22)/(MAX(IND!Y$11:Y$42)-MIN(IND!Y$11:Y$42)))</f>
        <v>45.197398311049085</v>
      </c>
      <c r="Z21" s="50">
        <f>IF(Z$1="Sí",100*(IND!Z22-MIN(IND!Z$11:Z$42))/(MAX(IND!Z$11:Z$42)-MIN(IND!Z$11:Z$42)),100*(MAX(IND!Z$11:Z$42)-IND!Z22)/(MAX(IND!Z$11:Z$42)-MIN(IND!Z$11:Z$42)))</f>
        <v>100.00000000000001</v>
      </c>
      <c r="AA21" s="50">
        <f>IF(AA$1="Sí",100*(IND!AA22-MIN(IND!AA$11:AA$42))/(MAX(IND!AA$11:AA$42)-MIN(IND!AA$11:AA$42)),100*(MAX(IND!AA$11:AA$42)-IND!AA22)/(MAX(IND!AA$11:AA$42)-MIN(IND!AA$11:AA$42)))</f>
        <v>16.135181469530455</v>
      </c>
      <c r="AB21" s="50">
        <f>IF(AB$1="Sí",100*(IND!AB22-MIN(IND!AB$11:AB$42))/(MAX(IND!AB$11:AB$42)-MIN(IND!AB$11:AB$42)),100*(MAX(IND!AB$11:AB$42)-IND!AB22)/(MAX(IND!AB$11:AB$42)-MIN(IND!AB$11:AB$42)))</f>
        <v>0</v>
      </c>
      <c r="AC21" s="50">
        <f>IF(AC$1="Sí",100*(IND!AC22-MIN(IND!AC$11:AC$42))/(MAX(IND!AC$11:AC$42)-MIN(IND!AC$11:AC$42)),100*(MAX(IND!AC$11:AC$42)-IND!AC22)/(MAX(IND!AC$11:AC$42)-MIN(IND!AC$11:AC$42)))</f>
        <v>12.745098039215664</v>
      </c>
      <c r="AD21" s="50">
        <f>IF(AD$1="Sí",100*(IND!AD22-MIN(IND!AD$11:AD$42))/(MAX(IND!AD$11:AD$42)-MIN(IND!AD$11:AD$42)),100*(MAX(IND!AD$11:AD$42)-IND!AD22)/(MAX(IND!AD$11:AD$42)-MIN(IND!AD$11:AD$42)))</f>
        <v>70.350874903228188</v>
      </c>
      <c r="AE21" s="50">
        <f>IF(AE$1="Sí",100*(IND!AE22-MIN(IND!AE$11:AE$42))/(MAX(IND!AE$11:AE$42)-MIN(IND!AE$11:AE$42)),100*(MAX(IND!AE$11:AE$42)-IND!AE22)/(MAX(IND!AE$11:AE$42)-MIN(IND!AE$11:AE$42)))</f>
        <v>72.413385025333426</v>
      </c>
      <c r="AF21" s="50">
        <f>IF(AF$1="Sí",100*(IND!AF22-MIN(IND!AF$11:AF$42))/(MAX(IND!AF$11:AF$42)-MIN(IND!AF$11:AF$42)),100*(MAX(IND!AF$11:AF$42)-IND!AF22)/(MAX(IND!AF$11:AF$42)-MIN(IND!AF$11:AF$42)))</f>
        <v>41.299757310162164</v>
      </c>
      <c r="AG21" s="50">
        <f>IF(AG$1="Sí",100*(IND!AG22-MIN(IND!AG$11:AG$42))/(MAX(IND!AG$11:AG$42)-MIN(IND!AG$11:AG$42)),100*(MAX(IND!AG$11:AG$42)-IND!AG22)/(MAX(IND!AG$11:AG$42)-MIN(IND!AG$11:AG$42)))</f>
        <v>93.906619439865054</v>
      </c>
      <c r="AH21" s="50">
        <f>IF(AH$1="Sí",100*(IND!AH22-MIN(IND!AH$11:AH$42))/(MAX(IND!AH$11:AH$42)-MIN(IND!AH$11:AH$42)),100*(MAX(IND!AH$11:AH$42)-IND!AH22)/(MAX(IND!AH$11:AH$42)-MIN(IND!AH$11:AH$42)))</f>
        <v>4.5454545454545459</v>
      </c>
      <c r="AI21" s="50">
        <f>IF(AI$1="Sí",100*(IND!AI22-MIN(IND!AI$11:AI$42))/(MAX(IND!AI$11:AI$42)-MIN(IND!AI$11:AI$42)),100*(MAX(IND!AI$11:AI$42)-IND!AI22)/(MAX(IND!AI$11:AI$42)-MIN(IND!AI$11:AI$42)))</f>
        <v>62.402000401825028</v>
      </c>
      <c r="AJ21" s="50">
        <f>IF(AJ$1="Sí",100*(IND!AJ22-MIN(IND!AJ$11:AJ$42))/(MAX(IND!AJ$11:AJ$42)-MIN(IND!AJ$11:AJ$42)),100*(MAX(IND!AJ$11:AJ$42)-IND!AJ22)/(MAX(IND!AJ$11:AJ$42)-MIN(IND!AJ$11:AJ$42)))</f>
        <v>0</v>
      </c>
      <c r="AK21" s="50">
        <f>IF(AK$1="Sí",100*(IND!AK22-MIN(IND!AK$11:AK$42))/(MAX(IND!AK$11:AK$42)-MIN(IND!AK$11:AK$42)),100*(MAX(IND!AK$11:AK$42)-IND!AK22)/(MAX(IND!AK$11:AK$42)-MIN(IND!AK$11:AK$42)))</f>
        <v>34.607105901098926</v>
      </c>
      <c r="AL21" s="50">
        <f>IF(AL$1="Sí",100*(IND!AL22-MIN(IND!AL$11:AL$42))/(MAX(IND!AL$11:AL$42)-MIN(IND!AL$11:AL$42)),100*(MAX(IND!AL$11:AL$42)-IND!AL22)/(MAX(IND!AL$11:AL$42)-MIN(IND!AL$11:AL$42)))</f>
        <v>3.5458313704798763</v>
      </c>
      <c r="AM21" s="50">
        <f>IF(AM$1="Sí",100*(IND!AM22-MIN(IND!AM$11:AM$42))/(MAX(IND!AM$11:AM$42)-MIN(IND!AM$11:AM$42)),100*(MAX(IND!AM$11:AM$42)-IND!AM22)/(MAX(IND!AM$11:AM$42)-MIN(IND!AM$11:AM$42)))</f>
        <v>64.929664891543709</v>
      </c>
      <c r="AN21" s="50">
        <f>IF(AN$1="Sí",100*(IND!AN22-MIN(IND!AN$11:AN$42))/(MAX(IND!AN$11:AN$42)-MIN(IND!AN$11:AN$42)),100*(MAX(IND!AN$11:AN$42)-IND!AN22)/(MAX(IND!AN$11:AN$42)-MIN(IND!AN$11:AN$42)))</f>
        <v>31.915996985490992</v>
      </c>
      <c r="AO21" s="31"/>
      <c r="AP21" s="31"/>
      <c r="AQ21" s="50">
        <f>IF(AQ$1="Sí",100*(IND!AQ22-MIN(IND!AQ$11:AQ$42))/(MAX(IND!AQ$11:AQ$42)-MIN(IND!AQ$11:AQ$42)),100*(MAX(IND!AQ$11:AQ$42)-IND!AQ22)/(MAX(IND!AQ$11:AQ$42)-MIN(IND!AQ$11:AQ$42)))</f>
        <v>18.854582120573344</v>
      </c>
      <c r="AR21" s="50">
        <f>IF(AR$1="Sí",100*(IND!AR22-MIN(IND!AR$11:AR$42))/(MAX(IND!AR$11:AR$42)-MIN(IND!AR$11:AR$42)),100*(MAX(IND!AR$11:AR$42)-IND!AR22)/(MAX(IND!AR$11:AR$42)-MIN(IND!AR$11:AR$42)))</f>
        <v>0</v>
      </c>
      <c r="AS21" s="50">
        <f>IF(AS$1="Sí",100*(IND!AS22-MIN(IND!AS$11:AS$42))/(MAX(IND!AS$11:AS$42)-MIN(IND!AS$11:AS$42)),100*(MAX(IND!AS$11:AS$42)-IND!AS22)/(MAX(IND!AS$11:AS$42)-MIN(IND!AS$11:AS$42)))</f>
        <v>7.2092976153989108</v>
      </c>
      <c r="AT21" s="50">
        <f>IF(AT$1="Sí",100*(IND!AT22-MIN(IND!AT$11:AT$42))/(MAX(IND!AT$11:AT$42)-MIN(IND!AT$11:AT$42)),100*(MAX(IND!AT$11:AT$42)-IND!AT22)/(MAX(IND!AT$11:AT$42)-MIN(IND!AT$11:AT$42)))</f>
        <v>22.956716234088454</v>
      </c>
      <c r="AU21" s="50">
        <f>IF(AU$1="Sí",100*(IND!AU22-MIN(IND!AU$11:AU$42))/(MAX(IND!AU$11:AU$42)-MIN(IND!AU$11:AU$42)),100*(MAX(IND!AU$11:AU$42)-IND!AU22)/(MAX(IND!AU$11:AU$42)-MIN(IND!AU$11:AU$42)))</f>
        <v>16.934109360333213</v>
      </c>
      <c r="AV21" s="50">
        <f>IF(AV$1="Sí",100*(IND!AV22-MIN(IND!AV$11:AV$42))/(MAX(IND!AV$11:AV$42)-MIN(IND!AV$11:AV$42)),100*(MAX(IND!AV$11:AV$42)-IND!AV22)/(MAX(IND!AV$11:AV$42)-MIN(IND!AV$11:AV$42)))</f>
        <v>50.9238853916275</v>
      </c>
      <c r="AW21" s="50">
        <f>IF(AW$1="Sí",100*(IND!AW22-MIN(IND!AW$11:AW$42))/(MAX(IND!AW$11:AW$42)-MIN(IND!AW$11:AW$42)),100*(MAX(IND!AW$11:AW$42)-IND!AW22)/(MAX(IND!AW$11:AW$42)-MIN(IND!AW$11:AW$42)))</f>
        <v>9.5285973845658152</v>
      </c>
      <c r="AX21" s="50">
        <f>IF(AX$1="Sí",100*(IND!AX22-MIN(IND!AX$11:AX$42))/(MAX(IND!AX$11:AX$42)-MIN(IND!AX$11:AX$42)),100*(MAX(IND!AX$11:AX$42)-IND!AX22)/(MAX(IND!AX$11:AX$42)-MIN(IND!AX$11:AX$42)))</f>
        <v>7.2484475908750436</v>
      </c>
      <c r="AY21" s="50">
        <f>IF(AY$1="Sí",100*(IND!AY22-MIN(IND!AY$11:AY$42))/(MAX(IND!AY$11:AY$42)-MIN(IND!AY$11:AY$42)),100*(MAX(IND!AY$11:AY$42)-IND!AY22)/(MAX(IND!AY$11:AY$42)-MIN(IND!AY$11:AY$42)))</f>
        <v>10.7432573162081</v>
      </c>
      <c r="AZ21" s="50">
        <f>IF(AZ$1="Sí",100*(IND!AZ22-MIN(IND!AZ$11:AZ$42))/(MAX(IND!AZ$11:AZ$42)-MIN(IND!AZ$11:AZ$42)),100*(MAX(IND!AZ$11:AZ$42)-IND!AZ22)/(MAX(IND!AZ$11:AZ$42)-MIN(IND!AZ$11:AZ$42)))</f>
        <v>38.249677655591753</v>
      </c>
      <c r="BA21" s="50">
        <f>IF(BA$1="Sí",100*(IND!BA22-MIN(IND!BA$11:BA$42))/(MAX(IND!BA$11:BA$42)-MIN(IND!BA$11:BA$42)),100*(MAX(IND!BA$11:BA$42)-IND!BA22)/(MAX(IND!BA$11:BA$42)-MIN(IND!BA$11:BA$42)))</f>
        <v>20.768739039522213</v>
      </c>
      <c r="BB21" s="50">
        <f>IF(BB$1="Sí",100*(IND!BB22-MIN(IND!BB$11:BB$42))/(MAX(IND!BB$11:BB$42)-MIN(IND!BB$11:BB$42)),100*(MAX(IND!BB$11:BB$42)-IND!BB22)/(MAX(IND!BB$11:BB$42)-MIN(IND!BB$11:BB$42)))</f>
        <v>25.237567904136164</v>
      </c>
      <c r="BC21" s="50">
        <f>IF(BC$1="Sí",100*(IND!BC22-MIN(IND!BC$11:BC$42))/(MAX(IND!BC$11:BC$42)-MIN(IND!BC$11:BC$42)),100*(MAX(IND!BC$11:BC$42)-IND!BC22)/(MAX(IND!BC$11:BC$42)-MIN(IND!BC$11:BC$42)))</f>
        <v>10.491934025150972</v>
      </c>
      <c r="BD21" s="50">
        <f>IF(BD$1="Sí",100*(IND!BD22-MIN(IND!BD$11:BD$42))/(MAX(IND!BD$11:BD$42)-MIN(IND!BD$11:BD$42)),100*(MAX(IND!BD$11:BD$42)-IND!BD22)/(MAX(IND!BD$11:BD$42)-MIN(IND!BD$11:BD$42)))</f>
        <v>8.4319583547870245</v>
      </c>
      <c r="BE21" s="50">
        <f>IF(BE$1="Sí",100*(IND!BE22-MIN(IND!BE$11:BE$42))/(MAX(IND!BE$11:BE$42)-MIN(IND!BE$11:BE$42)),100*(MAX(IND!BE$11:BE$42)-IND!BE22)/(MAX(IND!BE$11:BE$42)-MIN(IND!BE$11:BE$42)))</f>
        <v>25.202357534484911</v>
      </c>
      <c r="BF21" s="50">
        <f>IF(BF$1="Sí",100*(IND!BF22-MIN(IND!BF$11:BF$42))/(MAX(IND!BF$11:BF$42)-MIN(IND!BF$11:BF$42)),100*(MAX(IND!BF$11:BF$42)-IND!BF22)/(MAX(IND!BF$11:BF$42)-MIN(IND!BF$11:BF$42)))</f>
        <v>43.649755053387629</v>
      </c>
      <c r="BG21" s="50">
        <f>IF(BG$1="Sí",100*(IND!BG22-MIN(IND!BG$11:BG$42))/(MAX(IND!BG$11:BG$42)-MIN(IND!BG$11:BG$42)),100*(MAX(IND!BG$11:BG$42)-IND!BG22)/(MAX(IND!BG$11:BG$42)-MIN(IND!BG$11:BG$42)))</f>
        <v>7.8791649407276338</v>
      </c>
      <c r="BH21" s="31"/>
      <c r="BI21" s="50">
        <f>IF(BI$1="Sí",100*(IND!BI22-MIN(IND!BI$11:BI$42))/(MAX(IND!BI$11:BI$42)-MIN(IND!BI$11:BI$42)),100*(MAX(IND!BI$11:BI$42)-IND!BI22)/(MAX(IND!BI$11:BI$42)-MIN(IND!BI$11:BI$42)))</f>
        <v>0</v>
      </c>
      <c r="BJ21" s="31"/>
      <c r="BK21" s="50">
        <f>IF(BK$1="Sí",100*(IND!BK22-MIN(IND!BK$11:BK$42))/(MAX(IND!BK$11:BK$42)-MIN(IND!BK$11:BK$42)),100*(MAX(IND!BK$11:BK$42)-IND!BK22)/(MAX(IND!BK$11:BK$42)-MIN(IND!BK$11:BK$42)))</f>
        <v>41.195455595213531</v>
      </c>
      <c r="BL21" s="50">
        <f>IF(BL$1="Sí",100*(IND!BL22-MIN(IND!BL$11:BL$42))/(MAX(IND!BL$11:BL$42)-MIN(IND!BL$11:BL$42)),100*(MAX(IND!BL$11:BL$42)-IND!BL22)/(MAX(IND!BL$11:BL$42)-MIN(IND!BL$11:BL$42)))</f>
        <v>39.904779739526035</v>
      </c>
      <c r="BM21" s="50">
        <f>IF(BM$1="Sí",100*(IND!BM22-MIN(IND!BM$11:BM$42))/(MAX(IND!BM$11:BM$42)-MIN(IND!BM$11:BM$42)),100*(MAX(IND!BM$11:BM$42)-IND!BM22)/(MAX(IND!BM$11:BM$42)-MIN(IND!BM$11:BM$42)))</f>
        <v>33.679846021040845</v>
      </c>
      <c r="BN21" s="50">
        <f>IF(BN$1="Sí",100*(IND!BN22-MIN(IND!BN$11:BN$42))/(MAX(IND!BN$11:BN$42)-MIN(IND!BN$11:BN$42)),100*(MAX(IND!BN$11:BN$42)-IND!BN22)/(MAX(IND!BN$11:BN$42)-MIN(IND!BN$11:BN$42)))</f>
        <v>23.063674854045399</v>
      </c>
      <c r="BO21" s="50">
        <f>IF(BO$1="Sí",100*(IND!BO22-MIN(IND!BO$11:BO$42))/(MAX(IND!BO$11:BO$42)-MIN(IND!BO$11:BO$42)),100*(MAX(IND!BO$11:BO$42)-IND!BO22)/(MAX(IND!BO$11:BO$42)-MIN(IND!BO$11:BO$42)))</f>
        <v>36.773261696418338</v>
      </c>
      <c r="BP21" s="31"/>
      <c r="BQ21" s="31"/>
      <c r="BR21" s="31"/>
      <c r="BS21" s="31"/>
      <c r="BT21" s="31"/>
      <c r="BU21" s="95"/>
      <c r="BV21" s="8">
        <f>IND!BV22</f>
        <v>4053.1387030000001</v>
      </c>
      <c r="BW21" s="8" t="str">
        <f>IND!BW22</f>
        <v>Sur-sureste</v>
      </c>
      <c r="BX21" s="36">
        <f>IND!BX22</f>
        <v>0.58445137952878823</v>
      </c>
      <c r="BY21" s="8">
        <f>IND!BY22</f>
        <v>2.5157370000000001</v>
      </c>
      <c r="BZ21" s="8" t="str">
        <f>IND!BZ22</f>
        <v>Muy alto</v>
      </c>
      <c r="CA21" s="8">
        <f>IND!CA22</f>
        <v>3.8026525974274001</v>
      </c>
      <c r="CB21" s="36">
        <f>IND!CB22</f>
        <v>0.70425448470237884</v>
      </c>
      <c r="CC21" s="91">
        <f>IND!CC22</f>
        <v>7167.0441352362468</v>
      </c>
    </row>
    <row r="22" spans="2:81" x14ac:dyDescent="0.25">
      <c r="B22" s="5">
        <v>13</v>
      </c>
      <c r="C22" s="6" t="s">
        <v>36</v>
      </c>
      <c r="D22"/>
      <c r="E22" s="50">
        <f>IF(E$1="Sí",100*(IND!E23-MIN(IND!E$11:E$42))/(MAX(IND!E$11:E$42)-MIN(IND!E$11:E$42)),100*(MAX(IND!E$11:E$42)-IND!E23)/(MAX(IND!E$11:E$42)-MIN(IND!E$11:E$42)))</f>
        <v>15.979986397458235</v>
      </c>
      <c r="F22" s="50">
        <f>IF(F$1="Sí",100*(IND!F23-MIN(IND!F$11:F$42))/(MAX(IND!F$11:F$42)-MIN(IND!F$11:F$42)),100*(MAX(IND!F$11:F$42)-IND!F23)/(MAX(IND!F$11:F$42)-MIN(IND!F$11:F$42)))</f>
        <v>76.471566230943466</v>
      </c>
      <c r="G22" s="50">
        <f>IF(G$1="Sí",100*(IND!G23-MIN(IND!G$11:G$42))/(MAX(IND!G$11:G$42)-MIN(IND!G$11:G$42)),100*(MAX(IND!G$11:G$42)-IND!G23)/(MAX(IND!G$11:G$42)-MIN(IND!G$11:G$42)))</f>
        <v>65.710163972260744</v>
      </c>
      <c r="H22" s="50">
        <f>IF(H$1="Sí",100*(IND!H23-MIN(IND!H$11:H$42))/(MAX(IND!H$11:H$42)-MIN(IND!H$11:H$42)),100*(MAX(IND!H$11:H$42)-IND!H23)/(MAX(IND!H$11:H$42)-MIN(IND!H$11:H$42)))</f>
        <v>54.418804541125013</v>
      </c>
      <c r="I22" s="50">
        <f>IF(I$1="Sí",100*(IND!I23-MIN(IND!I$11:I$42))/(MAX(IND!I$11:I$42)-MIN(IND!I$11:I$42)),100*(MAX(IND!I$11:I$42)-IND!I23)/(MAX(IND!I$11:I$42)-MIN(IND!I$11:I$42)))</f>
        <v>59.030729060109593</v>
      </c>
      <c r="J22" s="50">
        <f>IF(J$1="Sí",100*(IND!J23-MIN(IND!J$11:J$42))/(MAX(IND!J$11:J$42)-MIN(IND!J$11:J$42)),100*(MAX(IND!J$11:J$42)-IND!J23)/(MAX(IND!J$11:J$42)-MIN(IND!J$11:J$42)))</f>
        <v>72.585342321844351</v>
      </c>
      <c r="K22" s="50">
        <f>IF(K$1="Sí",100*(IND!K23-MIN(IND!K$11:K$42))/(MAX(IND!K$11:K$42)-MIN(IND!K$11:K$42)),100*(MAX(IND!K$11:K$42)-IND!K23)/(MAX(IND!K$11:K$42)-MIN(IND!K$11:K$42)))</f>
        <v>54.29212423741194</v>
      </c>
      <c r="L22" s="50">
        <f>IF(L$1="Sí",100*(IND!L23-MIN(IND!L$11:L$42))/(MAX(IND!L$11:L$42)-MIN(IND!L$11:L$42)),100*(MAX(IND!L$11:L$42)-IND!L23)/(MAX(IND!L$11:L$42)-MIN(IND!L$11:L$42)))</f>
        <v>50.090425411275994</v>
      </c>
      <c r="M22" s="50">
        <f>IF(M$1="Sí",100*(IND!M23-MIN(IND!M$11:M$42))/(MAX(IND!M$11:M$42)-MIN(IND!M$11:M$42)),100*(MAX(IND!M$11:M$42)-IND!M23)/(MAX(IND!M$11:M$42)-MIN(IND!M$11:M$42)))</f>
        <v>88.083925176256145</v>
      </c>
      <c r="N22" s="50">
        <f>IF(N$1="Sí",100*(IND!N23-MIN(IND!N$11:N$42))/(MAX(IND!N$11:N$42)-MIN(IND!N$11:N$42)),100*(MAX(IND!N$11:N$42)-IND!N23)/(MAX(IND!N$11:N$42)-MIN(IND!N$11:N$42)))</f>
        <v>47.452810112558339</v>
      </c>
      <c r="O22" s="50">
        <f>IF(O$1="Sí",100*(IND!O23-MIN(IND!O$11:O$42))/(MAX(IND!O$11:O$42)-MIN(IND!O$11:O$42)),100*(MAX(IND!O$11:O$42)-IND!O23)/(MAX(IND!O$11:O$42)-MIN(IND!O$11:O$42)))</f>
        <v>68.971695174691064</v>
      </c>
      <c r="P22" s="50">
        <f>IF(P$1="Sí",100*(IND!P23-MIN(IND!P$11:P$42))/(MAX(IND!P$11:P$42)-MIN(IND!P$11:P$42)),100*(MAX(IND!P$11:P$42)-IND!P23)/(MAX(IND!P$11:P$42)-MIN(IND!P$11:P$42)))</f>
        <v>34.069563785707018</v>
      </c>
      <c r="Q22" s="50">
        <f>IF(Q$1="Sí",100*(IND!Q23-MIN(IND!Q$11:Q$42))/(MAX(IND!Q$11:Q$42)-MIN(IND!Q$11:Q$42)),100*(MAX(IND!Q$11:Q$42)-IND!Q23)/(MAX(IND!Q$11:Q$42)-MIN(IND!Q$11:Q$42)))</f>
        <v>0</v>
      </c>
      <c r="R22" s="50">
        <f>IF(R$1="Sí",100*(IND!R23-MIN(IND!R$11:R$42))/(MAX(IND!R$11:R$42)-MIN(IND!R$11:R$42)),100*(MAX(IND!R$11:R$42)-IND!R23)/(MAX(IND!R$11:R$42)-MIN(IND!R$11:R$42)))</f>
        <v>82.988815111955617</v>
      </c>
      <c r="S22" s="50">
        <f>IF(S$1="Sí",100*(IND!S23-MIN(IND!S$11:S$42))/(MAX(IND!S$11:S$42)-MIN(IND!S$11:S$42)),100*(MAX(IND!S$11:S$42)-IND!S23)/(MAX(IND!S$11:S$42)-MIN(IND!S$11:S$42)))</f>
        <v>48.83388119249593</v>
      </c>
      <c r="T22" s="50">
        <f>IF(T$1="Sí",100*(IND!T23-MIN(IND!T$11:T$42))/(MAX(IND!T$11:T$42)-MIN(IND!T$11:T$42)),100*(MAX(IND!T$11:T$42)-IND!T23)/(MAX(IND!T$11:T$42)-MIN(IND!T$11:T$42)))</f>
        <v>38.139730185576589</v>
      </c>
      <c r="U22" s="50">
        <f>IF(U$1="Sí",100*(IND!U23-MIN(IND!U$11:U$42))/(MAX(IND!U$11:U$42)-MIN(IND!U$11:U$42)),100*(MAX(IND!U$11:U$42)-IND!U23)/(MAX(IND!U$11:U$42)-MIN(IND!U$11:U$42)))</f>
        <v>46.167803134881105</v>
      </c>
      <c r="V22" s="50">
        <f>IF(V$1="Sí",100*(IND!V23-MIN(IND!V$11:V$42))/(MAX(IND!V$11:V$42)-MIN(IND!V$11:V$42)),100*(MAX(IND!V$11:V$42)-IND!V23)/(MAX(IND!V$11:V$42)-MIN(IND!V$11:V$42)))</f>
        <v>67.444223535104769</v>
      </c>
      <c r="W22" s="50">
        <f>IF(W$1="Sí",100*(IND!W23-MIN(IND!W$11:W$42))/(MAX(IND!W$11:W$42)-MIN(IND!W$11:W$42)),100*(MAX(IND!W$11:W$42)-IND!W23)/(MAX(IND!W$11:W$42)-MIN(IND!W$11:W$42)))</f>
        <v>60.911614066210788</v>
      </c>
      <c r="X22" s="50">
        <f>IF(X$1="Sí",100*(IND!X23-MIN(IND!X$11:X$42))/(MAX(IND!X$11:X$42)-MIN(IND!X$11:X$42)),100*(MAX(IND!X$11:X$42)-IND!X23)/(MAX(IND!X$11:X$42)-MIN(IND!X$11:X$42)))</f>
        <v>82.710414148482698</v>
      </c>
      <c r="Y22" s="50">
        <f>IF(Y$1="Sí",100*(IND!Y23-MIN(IND!Y$11:Y$42))/(MAX(IND!Y$11:Y$42)-MIN(IND!Y$11:Y$42)),100*(MAX(IND!Y$11:Y$42)-IND!Y23)/(MAX(IND!Y$11:Y$42)-MIN(IND!Y$11:Y$42)))</f>
        <v>39.592274418467291</v>
      </c>
      <c r="Z22" s="50">
        <f>IF(Z$1="Sí",100*(IND!Z23-MIN(IND!Z$11:Z$42))/(MAX(IND!Z$11:Z$42)-MIN(IND!Z$11:Z$42)),100*(MAX(IND!Z$11:Z$42)-IND!Z23)/(MAX(IND!Z$11:Z$42)-MIN(IND!Z$11:Z$42)))</f>
        <v>25.05112659952734</v>
      </c>
      <c r="AA22" s="50">
        <f>IF(AA$1="Sí",100*(IND!AA23-MIN(IND!AA$11:AA$42))/(MAX(IND!AA$11:AA$42)-MIN(IND!AA$11:AA$42)),100*(MAX(IND!AA$11:AA$42)-IND!AA23)/(MAX(IND!AA$11:AA$42)-MIN(IND!AA$11:AA$42)))</f>
        <v>26.068354380233959</v>
      </c>
      <c r="AB22" s="50">
        <f>IF(AB$1="Sí",100*(IND!AB23-MIN(IND!AB$11:AB$42))/(MAX(IND!AB$11:AB$42)-MIN(IND!AB$11:AB$42)),100*(MAX(IND!AB$11:AB$42)-IND!AB23)/(MAX(IND!AB$11:AB$42)-MIN(IND!AB$11:AB$42)))</f>
        <v>12.942572677315349</v>
      </c>
      <c r="AC22" s="50">
        <f>IF(AC$1="Sí",100*(IND!AC23-MIN(IND!AC$11:AC$42))/(MAX(IND!AC$11:AC$42)-MIN(IND!AC$11:AC$42)),100*(MAX(IND!AC$11:AC$42)-IND!AC23)/(MAX(IND!AC$11:AC$42)-MIN(IND!AC$11:AC$42)))</f>
        <v>79.411764705882376</v>
      </c>
      <c r="AD22" s="50">
        <f>IF(AD$1="Sí",100*(IND!AD23-MIN(IND!AD$11:AD$42))/(MAX(IND!AD$11:AD$42)-MIN(IND!AD$11:AD$42)),100*(MAX(IND!AD$11:AD$42)-IND!AD23)/(MAX(IND!AD$11:AD$42)-MIN(IND!AD$11:AD$42)))</f>
        <v>85.996079103990454</v>
      </c>
      <c r="AE22" s="50">
        <f>IF(AE$1="Sí",100*(IND!AE23-MIN(IND!AE$11:AE$42))/(MAX(IND!AE$11:AE$42)-MIN(IND!AE$11:AE$42)),100*(MAX(IND!AE$11:AE$42)-IND!AE23)/(MAX(IND!AE$11:AE$42)-MIN(IND!AE$11:AE$42)))</f>
        <v>64.239256584557936</v>
      </c>
      <c r="AF22" s="50">
        <f>IF(AF$1="Sí",100*(IND!AF23-MIN(IND!AF$11:AF$42))/(MAX(IND!AF$11:AF$42)-MIN(IND!AF$11:AF$42)),100*(MAX(IND!AF$11:AF$42)-IND!AF23)/(MAX(IND!AF$11:AF$42)-MIN(IND!AF$11:AF$42)))</f>
        <v>53.602668524557153</v>
      </c>
      <c r="AG22" s="50">
        <f>IF(AG$1="Sí",100*(IND!AG23-MIN(IND!AG$11:AG$42))/(MAX(IND!AG$11:AG$42)-MIN(IND!AG$11:AG$42)),100*(MAX(IND!AG$11:AG$42)-IND!AG23)/(MAX(IND!AG$11:AG$42)-MIN(IND!AG$11:AG$42)))</f>
        <v>97.411689385051332</v>
      </c>
      <c r="AH22" s="50">
        <f>IF(AH$1="Sí",100*(IND!AH23-MIN(IND!AH$11:AH$42))/(MAX(IND!AH$11:AH$42)-MIN(IND!AH$11:AH$42)),100*(MAX(IND!AH$11:AH$42)-IND!AH23)/(MAX(IND!AH$11:AH$42)-MIN(IND!AH$11:AH$42)))</f>
        <v>31.985252487339139</v>
      </c>
      <c r="AI22" s="50">
        <f>IF(AI$1="Sí",100*(IND!AI23-MIN(IND!AI$11:AI$42))/(MAX(IND!AI$11:AI$42)-MIN(IND!AI$11:AI$42)),100*(MAX(IND!AI$11:AI$42)-IND!AI23)/(MAX(IND!AI$11:AI$42)-MIN(IND!AI$11:AI$42)))</f>
        <v>60.821757776690234</v>
      </c>
      <c r="AJ22" s="50">
        <f>IF(AJ$1="Sí",100*(IND!AJ23-MIN(IND!AJ$11:AJ$42))/(MAX(IND!AJ$11:AJ$42)-MIN(IND!AJ$11:AJ$42)),100*(MAX(IND!AJ$11:AJ$42)-IND!AJ23)/(MAX(IND!AJ$11:AJ$42)-MIN(IND!AJ$11:AJ$42)))</f>
        <v>100</v>
      </c>
      <c r="AK22" s="50">
        <f>IF(AK$1="Sí",100*(IND!AK23-MIN(IND!AK$11:AK$42))/(MAX(IND!AK$11:AK$42)-MIN(IND!AK$11:AK$42)),100*(MAX(IND!AK$11:AK$42)-IND!AK23)/(MAX(IND!AK$11:AK$42)-MIN(IND!AK$11:AK$42)))</f>
        <v>64.89577769368897</v>
      </c>
      <c r="AL22" s="50">
        <f>IF(AL$1="Sí",100*(IND!AL23-MIN(IND!AL$11:AL$42))/(MAX(IND!AL$11:AL$42)-MIN(IND!AL$11:AL$42)),100*(MAX(IND!AL$11:AL$42)-IND!AL23)/(MAX(IND!AL$11:AL$42)-MIN(IND!AL$11:AL$42)))</f>
        <v>4.0861039708297779</v>
      </c>
      <c r="AM22" s="50">
        <f>IF(AM$1="Sí",100*(IND!AM23-MIN(IND!AM$11:AM$42))/(MAX(IND!AM$11:AM$42)-MIN(IND!AM$11:AM$42)),100*(MAX(IND!AM$11:AM$42)-IND!AM23)/(MAX(IND!AM$11:AM$42)-MIN(IND!AM$11:AM$42)))</f>
        <v>5.8826333975198306</v>
      </c>
      <c r="AN22" s="50">
        <f>IF(AN$1="Sí",100*(IND!AN23-MIN(IND!AN$11:AN$42))/(MAX(IND!AN$11:AN$42)-MIN(IND!AN$11:AN$42)),100*(MAX(IND!AN$11:AN$42)-IND!AN23)/(MAX(IND!AN$11:AN$42)-MIN(IND!AN$11:AN$42)))</f>
        <v>37.429230902037695</v>
      </c>
      <c r="AO22" s="31"/>
      <c r="AP22" s="31"/>
      <c r="AQ22" s="50">
        <f>IF(AQ$1="Sí",100*(IND!AQ23-MIN(IND!AQ$11:AQ$42))/(MAX(IND!AQ$11:AQ$42)-MIN(IND!AQ$11:AQ$42)),100*(MAX(IND!AQ$11:AQ$42)-IND!AQ23)/(MAX(IND!AQ$11:AQ$42)-MIN(IND!AQ$11:AQ$42)))</f>
        <v>73.76711978682404</v>
      </c>
      <c r="AR22" s="50">
        <f>IF(AR$1="Sí",100*(IND!AR23-MIN(IND!AR$11:AR$42))/(MAX(IND!AR$11:AR$42)-MIN(IND!AR$11:AR$42)),100*(MAX(IND!AR$11:AR$42)-IND!AR23)/(MAX(IND!AR$11:AR$42)-MIN(IND!AR$11:AR$42)))</f>
        <v>0</v>
      </c>
      <c r="AS22" s="50">
        <f>IF(AS$1="Sí",100*(IND!AS23-MIN(IND!AS$11:AS$42))/(MAX(IND!AS$11:AS$42)-MIN(IND!AS$11:AS$42)),100*(MAX(IND!AS$11:AS$42)-IND!AS23)/(MAX(IND!AS$11:AS$42)-MIN(IND!AS$11:AS$42)))</f>
        <v>2.0743635533620757</v>
      </c>
      <c r="AT22" s="50">
        <f>IF(AT$1="Sí",100*(IND!AT23-MIN(IND!AT$11:AT$42))/(MAX(IND!AT$11:AT$42)-MIN(IND!AT$11:AT$42)),100*(MAX(IND!AT$11:AT$42)-IND!AT23)/(MAX(IND!AT$11:AT$42)-MIN(IND!AT$11:AT$42)))</f>
        <v>14.167515452555014</v>
      </c>
      <c r="AU22" s="50">
        <f>IF(AU$1="Sí",100*(IND!AU23-MIN(IND!AU$11:AU$42))/(MAX(IND!AU$11:AU$42)-MIN(IND!AU$11:AU$42)),100*(MAX(IND!AU$11:AU$42)-IND!AU23)/(MAX(IND!AU$11:AU$42)-MIN(IND!AU$11:AU$42)))</f>
        <v>5.4657356436077205</v>
      </c>
      <c r="AV22" s="50">
        <f>IF(AV$1="Sí",100*(IND!AV23-MIN(IND!AV$11:AV$42))/(MAX(IND!AV$11:AV$42)-MIN(IND!AV$11:AV$42)),100*(MAX(IND!AV$11:AV$42)-IND!AV23)/(MAX(IND!AV$11:AV$42)-MIN(IND!AV$11:AV$42)))</f>
        <v>85.186683603736043</v>
      </c>
      <c r="AW22" s="50">
        <f>IF(AW$1="Sí",100*(IND!AW23-MIN(IND!AW$11:AW$42))/(MAX(IND!AW$11:AW$42)-MIN(IND!AW$11:AW$42)),100*(MAX(IND!AW$11:AW$42)-IND!AW23)/(MAX(IND!AW$11:AW$42)-MIN(IND!AW$11:AW$42)))</f>
        <v>8.5197022369999775</v>
      </c>
      <c r="AX22" s="50">
        <f>IF(AX$1="Sí",100*(IND!AX23-MIN(IND!AX$11:AX$42))/(MAX(IND!AX$11:AX$42)-MIN(IND!AX$11:AX$42)),100*(MAX(IND!AX$11:AX$42)-IND!AX23)/(MAX(IND!AX$11:AX$42)-MIN(IND!AX$11:AX$42)))</f>
        <v>6.6239889463675663</v>
      </c>
      <c r="AY22" s="50">
        <f>IF(AY$1="Sí",100*(IND!AY23-MIN(IND!AY$11:AY$42))/(MAX(IND!AY$11:AY$42)-MIN(IND!AY$11:AY$42)),100*(MAX(IND!AY$11:AY$42)-IND!AY23)/(MAX(IND!AY$11:AY$42)-MIN(IND!AY$11:AY$42)))</f>
        <v>5.8666070324382362</v>
      </c>
      <c r="AZ22" s="50">
        <f>IF(AZ$1="Sí",100*(IND!AZ23-MIN(IND!AZ$11:AZ$42))/(MAX(IND!AZ$11:AZ$42)-MIN(IND!AZ$11:AZ$42)),100*(MAX(IND!AZ$11:AZ$42)-IND!AZ23)/(MAX(IND!AZ$11:AZ$42)-MIN(IND!AZ$11:AZ$42)))</f>
        <v>15.05460511599955</v>
      </c>
      <c r="BA22" s="50">
        <f>IF(BA$1="Sí",100*(IND!BA23-MIN(IND!BA$11:BA$42))/(MAX(IND!BA$11:BA$42)-MIN(IND!BA$11:BA$42)),100*(MAX(IND!BA$11:BA$42)-IND!BA23)/(MAX(IND!BA$11:BA$42)-MIN(IND!BA$11:BA$42)))</f>
        <v>4.9982790895752558</v>
      </c>
      <c r="BB22" s="50">
        <f>IF(BB$1="Sí",100*(IND!BB23-MIN(IND!BB$11:BB$42))/(MAX(IND!BB$11:BB$42)-MIN(IND!BB$11:BB$42)),100*(MAX(IND!BB$11:BB$42)-IND!BB23)/(MAX(IND!BB$11:BB$42)-MIN(IND!BB$11:BB$42)))</f>
        <v>28.37275898516701</v>
      </c>
      <c r="BC22" s="50">
        <f>IF(BC$1="Sí",100*(IND!BC23-MIN(IND!BC$11:BC$42))/(MAX(IND!BC$11:BC$42)-MIN(IND!BC$11:BC$42)),100*(MAX(IND!BC$11:BC$42)-IND!BC23)/(MAX(IND!BC$11:BC$42)-MIN(IND!BC$11:BC$42)))</f>
        <v>2.1827584121238788</v>
      </c>
      <c r="BD22" s="50">
        <f>IF(BD$1="Sí",100*(IND!BD23-MIN(IND!BD$11:BD$42))/(MAX(IND!BD$11:BD$42)-MIN(IND!BD$11:BD$42)),100*(MAX(IND!BD$11:BD$42)-IND!BD23)/(MAX(IND!BD$11:BD$42)-MIN(IND!BD$11:BD$42)))</f>
        <v>42.65742469056574</v>
      </c>
      <c r="BE22" s="50">
        <f>IF(BE$1="Sí",100*(IND!BE23-MIN(IND!BE$11:BE$42))/(MAX(IND!BE$11:BE$42)-MIN(IND!BE$11:BE$42)),100*(MAX(IND!BE$11:BE$42)-IND!BE23)/(MAX(IND!BE$11:BE$42)-MIN(IND!BE$11:BE$42)))</f>
        <v>26.200672761485794</v>
      </c>
      <c r="BF22" s="50">
        <f>IF(BF$1="Sí",100*(IND!BF23-MIN(IND!BF$11:BF$42))/(MAX(IND!BF$11:BF$42)-MIN(IND!BF$11:BF$42)),100*(MAX(IND!BF$11:BF$42)-IND!BF23)/(MAX(IND!BF$11:BF$42)-MIN(IND!BF$11:BF$42)))</f>
        <v>74.459700573955473</v>
      </c>
      <c r="BG22" s="50">
        <f>IF(BG$1="Sí",100*(IND!BG23-MIN(IND!BG$11:BG$42))/(MAX(IND!BG$11:BG$42)-MIN(IND!BG$11:BG$42)),100*(MAX(IND!BG$11:BG$42)-IND!BG23)/(MAX(IND!BG$11:BG$42)-MIN(IND!BG$11:BG$42)))</f>
        <v>6.9243547952955717</v>
      </c>
      <c r="BH22" s="31"/>
      <c r="BI22" s="50">
        <f>IF(BI$1="Sí",100*(IND!BI23-MIN(IND!BI$11:BI$42))/(MAX(IND!BI$11:BI$42)-MIN(IND!BI$11:BI$42)),100*(MAX(IND!BI$11:BI$42)-IND!BI23)/(MAX(IND!BI$11:BI$42)-MIN(IND!BI$11:BI$42)))</f>
        <v>96.313912009512478</v>
      </c>
      <c r="BJ22" s="31"/>
      <c r="BK22" s="50">
        <f>IF(BK$1="Sí",100*(IND!BK23-MIN(IND!BK$11:BK$42))/(MAX(IND!BK$11:BK$42)-MIN(IND!BK$11:BK$42)),100*(MAX(IND!BK$11:BK$42)-IND!BK23)/(MAX(IND!BK$11:BK$42)-MIN(IND!BK$11:BK$42)))</f>
        <v>74.395455419268316</v>
      </c>
      <c r="BL22" s="50">
        <f>IF(BL$1="Sí",100*(IND!BL23-MIN(IND!BL$11:BL$42))/(MAX(IND!BL$11:BL$42)-MIN(IND!BL$11:BL$42)),100*(MAX(IND!BL$11:BL$42)-IND!BL23)/(MAX(IND!BL$11:BL$42)-MIN(IND!BL$11:BL$42)))</f>
        <v>61.725001474687552</v>
      </c>
      <c r="BM22" s="50">
        <f>IF(BM$1="Sí",100*(IND!BM23-MIN(IND!BM$11:BM$42))/(MAX(IND!BM$11:BM$42)-MIN(IND!BM$11:BM$42)),100*(MAX(IND!BM$11:BM$42)-IND!BM23)/(MAX(IND!BM$11:BM$42)-MIN(IND!BM$11:BM$42)))</f>
        <v>46.824608367532043</v>
      </c>
      <c r="BN22" s="50">
        <f>IF(BN$1="Sí",100*(IND!BN23-MIN(IND!BN$11:BN$42))/(MAX(IND!BN$11:BN$42)-MIN(IND!BN$11:BN$42)),100*(MAX(IND!BN$11:BN$42)-IND!BN23)/(MAX(IND!BN$11:BN$42)-MIN(IND!BN$11:BN$42)))</f>
        <v>20.608994922685756</v>
      </c>
      <c r="BO22" s="50">
        <f>IF(BO$1="Sí",100*(IND!BO23-MIN(IND!BO$11:BO$42))/(MAX(IND!BO$11:BO$42)-MIN(IND!BO$11:BO$42)),100*(MAX(IND!BO$11:BO$42)-IND!BO23)/(MAX(IND!BO$11:BO$42)-MIN(IND!BO$11:BO$42)))</f>
        <v>54.52733705577009</v>
      </c>
      <c r="BP22" s="31"/>
      <c r="BQ22" s="31"/>
      <c r="BR22" s="31"/>
      <c r="BS22" s="31"/>
      <c r="BT22" s="31"/>
      <c r="BU22" s="95"/>
      <c r="BV22" s="8">
        <f>IND!BV23</f>
        <v>4604.6368670000002</v>
      </c>
      <c r="BW22" s="8" t="str">
        <f>IND!BW23</f>
        <v>Centro</v>
      </c>
      <c r="BX22" s="36">
        <f>IND!BX23</f>
        <v>0.55646501447878627</v>
      </c>
      <c r="BY22" s="8">
        <f>IND!BY23</f>
        <v>0.60769620000000002</v>
      </c>
      <c r="BZ22" s="8" t="str">
        <f>IND!BZ23</f>
        <v>Alto</v>
      </c>
      <c r="CA22" s="8">
        <f>IND!CA23</f>
        <v>3.7821915149689</v>
      </c>
      <c r="CB22" s="36">
        <f>IND!CB23</f>
        <v>0.77378206442500452</v>
      </c>
      <c r="CC22" s="91">
        <f>IND!CC23</f>
        <v>9695.8672680400687</v>
      </c>
    </row>
    <row r="23" spans="2:81" x14ac:dyDescent="0.25">
      <c r="B23" s="5">
        <v>14</v>
      </c>
      <c r="C23" s="6" t="s">
        <v>37</v>
      </c>
      <c r="D23"/>
      <c r="E23" s="50">
        <f>IF(E$1="Sí",100*(IND!E24-MIN(IND!E$11:E$42))/(MAX(IND!E$11:E$42)-MIN(IND!E$11:E$42)),100*(MAX(IND!E$11:E$42)-IND!E24)/(MAX(IND!E$11:E$42)-MIN(IND!E$11:E$42)))</f>
        <v>50.615410555113144</v>
      </c>
      <c r="F23" s="50">
        <f>IF(F$1="Sí",100*(IND!F24-MIN(IND!F$11:F$42))/(MAX(IND!F$11:F$42)-MIN(IND!F$11:F$42)),100*(MAX(IND!F$11:F$42)-IND!F24)/(MAX(IND!F$11:F$42)-MIN(IND!F$11:F$42)))</f>
        <v>48.727470674157203</v>
      </c>
      <c r="G23" s="50">
        <f>IF(G$1="Sí",100*(IND!G24-MIN(IND!G$11:G$42))/(MAX(IND!G$11:G$42)-MIN(IND!G$11:G$42)),100*(MAX(IND!G$11:G$42)-IND!G24)/(MAX(IND!G$11:G$42)-MIN(IND!G$11:G$42)))</f>
        <v>64.784169742280952</v>
      </c>
      <c r="H23" s="50">
        <f>IF(H$1="Sí",100*(IND!H24-MIN(IND!H$11:H$42))/(MAX(IND!H$11:H$42)-MIN(IND!H$11:H$42)),100*(MAX(IND!H$11:H$42)-IND!H24)/(MAX(IND!H$11:H$42)-MIN(IND!H$11:H$42)))</f>
        <v>68.500735184356287</v>
      </c>
      <c r="I23" s="50">
        <f>IF(I$1="Sí",100*(IND!I24-MIN(IND!I$11:I$42))/(MAX(IND!I$11:I$42)-MIN(IND!I$11:I$42)),100*(MAX(IND!I$11:I$42)-IND!I24)/(MAX(IND!I$11:I$42)-MIN(IND!I$11:I$42)))</f>
        <v>45.673579342805127</v>
      </c>
      <c r="J23" s="50">
        <f>IF(J$1="Sí",100*(IND!J24-MIN(IND!J$11:J$42))/(MAX(IND!J$11:J$42)-MIN(IND!J$11:J$42)),100*(MAX(IND!J$11:J$42)-IND!J24)/(MAX(IND!J$11:J$42)-MIN(IND!J$11:J$42)))</f>
        <v>59.341632494801381</v>
      </c>
      <c r="K23" s="50">
        <f>IF(K$1="Sí",100*(IND!K24-MIN(IND!K$11:K$42))/(MAX(IND!K$11:K$42)-MIN(IND!K$11:K$42)),100*(MAX(IND!K$11:K$42)-IND!K24)/(MAX(IND!K$11:K$42)-MIN(IND!K$11:K$42)))</f>
        <v>71.66601248500956</v>
      </c>
      <c r="L23" s="50">
        <f>IF(L$1="Sí",100*(IND!L24-MIN(IND!L$11:L$42))/(MAX(IND!L$11:L$42)-MIN(IND!L$11:L$42)),100*(MAX(IND!L$11:L$42)-IND!L24)/(MAX(IND!L$11:L$42)-MIN(IND!L$11:L$42)))</f>
        <v>70.67282538441745</v>
      </c>
      <c r="M23" s="50">
        <f>IF(M$1="Sí",100*(IND!M24-MIN(IND!M$11:M$42))/(MAX(IND!M$11:M$42)-MIN(IND!M$11:M$42)),100*(MAX(IND!M$11:M$42)-IND!M24)/(MAX(IND!M$11:M$42)-MIN(IND!M$11:M$42)))</f>
        <v>56.398630602514082</v>
      </c>
      <c r="N23" s="50">
        <f>IF(N$1="Sí",100*(IND!N24-MIN(IND!N$11:N$42))/(MAX(IND!N$11:N$42)-MIN(IND!N$11:N$42)),100*(MAX(IND!N$11:N$42)-IND!N24)/(MAX(IND!N$11:N$42)-MIN(IND!N$11:N$42)))</f>
        <v>63.485076981343752</v>
      </c>
      <c r="O23" s="50">
        <f>IF(O$1="Sí",100*(IND!O24-MIN(IND!O$11:O$42))/(MAX(IND!O$11:O$42)-MIN(IND!O$11:O$42)),100*(MAX(IND!O$11:O$42)-IND!O24)/(MAX(IND!O$11:O$42)-MIN(IND!O$11:O$42)))</f>
        <v>66.099843839022412</v>
      </c>
      <c r="P23" s="50">
        <f>IF(P$1="Sí",100*(IND!P24-MIN(IND!P$11:P$42))/(MAX(IND!P$11:P$42)-MIN(IND!P$11:P$42)),100*(MAX(IND!P$11:P$42)-IND!P24)/(MAX(IND!P$11:P$42)-MIN(IND!P$11:P$42)))</f>
        <v>25.544606349220295</v>
      </c>
      <c r="Q23" s="50">
        <f>IF(Q$1="Sí",100*(IND!Q24-MIN(IND!Q$11:Q$42))/(MAX(IND!Q$11:Q$42)-MIN(IND!Q$11:Q$42)),100*(MAX(IND!Q$11:Q$42)-IND!Q24)/(MAX(IND!Q$11:Q$42)-MIN(IND!Q$11:Q$42)))</f>
        <v>71.797929063929985</v>
      </c>
      <c r="R23" s="50">
        <f>IF(R$1="Sí",100*(IND!R24-MIN(IND!R$11:R$42))/(MAX(IND!R$11:R$42)-MIN(IND!R$11:R$42)),100*(MAX(IND!R$11:R$42)-IND!R24)/(MAX(IND!R$11:R$42)-MIN(IND!R$11:R$42)))</f>
        <v>59.60292514921013</v>
      </c>
      <c r="S23" s="50">
        <f>IF(S$1="Sí",100*(IND!S24-MIN(IND!S$11:S$42))/(MAX(IND!S$11:S$42)-MIN(IND!S$11:S$42)),100*(MAX(IND!S$11:S$42)-IND!S24)/(MAX(IND!S$11:S$42)-MIN(IND!S$11:S$42)))</f>
        <v>37.167460771843203</v>
      </c>
      <c r="T23" s="50">
        <f>IF(T$1="Sí",100*(IND!T24-MIN(IND!T$11:T$42))/(MAX(IND!T$11:T$42)-MIN(IND!T$11:T$42)),100*(MAX(IND!T$11:T$42)-IND!T24)/(MAX(IND!T$11:T$42)-MIN(IND!T$11:T$42)))</f>
        <v>57.999075753061881</v>
      </c>
      <c r="U23" s="50">
        <f>IF(U$1="Sí",100*(IND!U24-MIN(IND!U$11:U$42))/(MAX(IND!U$11:U$42)-MIN(IND!U$11:U$42)),100*(MAX(IND!U$11:U$42)-IND!U24)/(MAX(IND!U$11:U$42)-MIN(IND!U$11:U$42)))</f>
        <v>70.216576270449352</v>
      </c>
      <c r="V23" s="50">
        <f>IF(V$1="Sí",100*(IND!V24-MIN(IND!V$11:V$42))/(MAX(IND!V$11:V$42)-MIN(IND!V$11:V$42)),100*(MAX(IND!V$11:V$42)-IND!V24)/(MAX(IND!V$11:V$42)-MIN(IND!V$11:V$42)))</f>
        <v>85.194671651101643</v>
      </c>
      <c r="W23" s="50">
        <f>IF(W$1="Sí",100*(IND!W24-MIN(IND!W$11:W$42))/(MAX(IND!W$11:W$42)-MIN(IND!W$11:W$42)),100*(MAX(IND!W$11:W$42)-IND!W24)/(MAX(IND!W$11:W$42)-MIN(IND!W$11:W$42)))</f>
        <v>60.179118143580652</v>
      </c>
      <c r="X23" s="50">
        <f>IF(X$1="Sí",100*(IND!X24-MIN(IND!X$11:X$42))/(MAX(IND!X$11:X$42)-MIN(IND!X$11:X$42)),100*(MAX(IND!X$11:X$42)-IND!X24)/(MAX(IND!X$11:X$42)-MIN(IND!X$11:X$42)))</f>
        <v>35.765633946179847</v>
      </c>
      <c r="Y23" s="50">
        <f>IF(Y$1="Sí",100*(IND!Y24-MIN(IND!Y$11:Y$42))/(MAX(IND!Y$11:Y$42)-MIN(IND!Y$11:Y$42)),100*(MAX(IND!Y$11:Y$42)-IND!Y24)/(MAX(IND!Y$11:Y$42)-MIN(IND!Y$11:Y$42)))</f>
        <v>28.832276332265213</v>
      </c>
      <c r="Z23" s="50">
        <f>IF(Z$1="Sí",100*(IND!Z24-MIN(IND!Z$11:Z$42))/(MAX(IND!Z$11:Z$42)-MIN(IND!Z$11:Z$42)),100*(MAX(IND!Z$11:Z$42)-IND!Z24)/(MAX(IND!Z$11:Z$42)-MIN(IND!Z$11:Z$42)))</f>
        <v>3.4936697026080923</v>
      </c>
      <c r="AA23" s="50">
        <f>IF(AA$1="Sí",100*(IND!AA24-MIN(IND!AA$11:AA$42))/(MAX(IND!AA$11:AA$42)-MIN(IND!AA$11:AA$42)),100*(MAX(IND!AA$11:AA$42)-IND!AA24)/(MAX(IND!AA$11:AA$42)-MIN(IND!AA$11:AA$42)))</f>
        <v>72.00070937952681</v>
      </c>
      <c r="AB23" s="50">
        <f>IF(AB$1="Sí",100*(IND!AB24-MIN(IND!AB$11:AB$42))/(MAX(IND!AB$11:AB$42)-MIN(IND!AB$11:AB$42)),100*(MAX(IND!AB$11:AB$42)-IND!AB24)/(MAX(IND!AB$11:AB$42)-MIN(IND!AB$11:AB$42)))</f>
        <v>9.5708877061968902</v>
      </c>
      <c r="AC23" s="50">
        <f>IF(AC$1="Sí",100*(IND!AC24-MIN(IND!AC$11:AC$42))/(MAX(IND!AC$11:AC$42)-MIN(IND!AC$11:AC$42)),100*(MAX(IND!AC$11:AC$42)-IND!AC24)/(MAX(IND!AC$11:AC$42)-MIN(IND!AC$11:AC$42)))</f>
        <v>32.679738562091501</v>
      </c>
      <c r="AD23" s="50">
        <f>IF(AD$1="Sí",100*(IND!AD24-MIN(IND!AD$11:AD$42))/(MAX(IND!AD$11:AD$42)-MIN(IND!AD$11:AD$42)),100*(MAX(IND!AD$11:AD$42)-IND!AD24)/(MAX(IND!AD$11:AD$42)-MIN(IND!AD$11:AD$42)))</f>
        <v>17.845411378938756</v>
      </c>
      <c r="AE23" s="50">
        <f>IF(AE$1="Sí",100*(IND!AE24-MIN(IND!AE$11:AE$42))/(MAX(IND!AE$11:AE$42)-MIN(IND!AE$11:AE$42)),100*(MAX(IND!AE$11:AE$42)-IND!AE24)/(MAX(IND!AE$11:AE$42)-MIN(IND!AE$11:AE$42)))</f>
        <v>50.918789048131195</v>
      </c>
      <c r="AF23" s="50">
        <f>IF(AF$1="Sí",100*(IND!AF24-MIN(IND!AF$11:AF$42))/(MAX(IND!AF$11:AF$42)-MIN(IND!AF$11:AF$42)),100*(MAX(IND!AF$11:AF$42)-IND!AF24)/(MAX(IND!AF$11:AF$42)-MIN(IND!AF$11:AF$42)))</f>
        <v>48.951925190922289</v>
      </c>
      <c r="AG23" s="50">
        <f>IF(AG$1="Sí",100*(IND!AG24-MIN(IND!AG$11:AG$42))/(MAX(IND!AG$11:AG$42)-MIN(IND!AG$11:AG$42)),100*(MAX(IND!AG$11:AG$42)-IND!AG24)/(MAX(IND!AG$11:AG$42)-MIN(IND!AG$11:AG$42)))</f>
        <v>91.684604354443167</v>
      </c>
      <c r="AH23" s="50">
        <f>IF(AH$1="Sí",100*(IND!AH24-MIN(IND!AH$11:AH$42))/(MAX(IND!AH$11:AH$42)-MIN(IND!AH$11:AH$42)),100*(MAX(IND!AH$11:AH$42)-IND!AH24)/(MAX(IND!AH$11:AH$42)-MIN(IND!AH$11:AH$42)))</f>
        <v>5.4448983701558209</v>
      </c>
      <c r="AI23" s="50">
        <f>IF(AI$1="Sí",100*(IND!AI24-MIN(IND!AI$11:AI$42))/(MAX(IND!AI$11:AI$42)-MIN(IND!AI$11:AI$42)),100*(MAX(IND!AI$11:AI$42)-IND!AI24)/(MAX(IND!AI$11:AI$42)-MIN(IND!AI$11:AI$42)))</f>
        <v>13.02193730618337</v>
      </c>
      <c r="AJ23" s="50">
        <f>IF(AJ$1="Sí",100*(IND!AJ24-MIN(IND!AJ$11:AJ$42))/(MAX(IND!AJ$11:AJ$42)-MIN(IND!AJ$11:AJ$42)),100*(MAX(IND!AJ$11:AJ$42)-IND!AJ24)/(MAX(IND!AJ$11:AJ$42)-MIN(IND!AJ$11:AJ$42)))</f>
        <v>30.800916549204285</v>
      </c>
      <c r="AK23" s="50">
        <f>IF(AK$1="Sí",100*(IND!AK24-MIN(IND!AK$11:AK$42))/(MAX(IND!AK$11:AK$42)-MIN(IND!AK$11:AK$42)),100*(MAX(IND!AK$11:AK$42)-IND!AK24)/(MAX(IND!AK$11:AK$42)-MIN(IND!AK$11:AK$42)))</f>
        <v>25.930702885353924</v>
      </c>
      <c r="AL23" s="50">
        <f>IF(AL$1="Sí",100*(IND!AL24-MIN(IND!AL$11:AL$42))/(MAX(IND!AL$11:AL$42)-MIN(IND!AL$11:AL$42)),100*(MAX(IND!AL$11:AL$42)-IND!AL24)/(MAX(IND!AL$11:AL$42)-MIN(IND!AL$11:AL$42)))</f>
        <v>19.75065943867579</v>
      </c>
      <c r="AM23" s="50">
        <f>IF(AM$1="Sí",100*(IND!AM24-MIN(IND!AM$11:AM$42))/(MAX(IND!AM$11:AM$42)-MIN(IND!AM$11:AM$42)),100*(MAX(IND!AM$11:AM$42)-IND!AM24)/(MAX(IND!AM$11:AM$42)-MIN(IND!AM$11:AM$42)))</f>
        <v>17.337915707630927</v>
      </c>
      <c r="AN23" s="50">
        <f>IF(AN$1="Sí",100*(IND!AN24-MIN(IND!AN$11:AN$42))/(MAX(IND!AN$11:AN$42)-MIN(IND!AN$11:AN$42)),100*(MAX(IND!AN$11:AN$42)-IND!AN24)/(MAX(IND!AN$11:AN$42)-MIN(IND!AN$11:AN$42)))</f>
        <v>23.91748320627498</v>
      </c>
      <c r="AO23" s="31"/>
      <c r="AP23" s="31"/>
      <c r="AQ23" s="50">
        <f>IF(AQ$1="Sí",100*(IND!AQ24-MIN(IND!AQ$11:AQ$42))/(MAX(IND!AQ$11:AQ$42)-MIN(IND!AQ$11:AQ$42)),100*(MAX(IND!AQ$11:AQ$42)-IND!AQ24)/(MAX(IND!AQ$11:AQ$42)-MIN(IND!AQ$11:AQ$42)))</f>
        <v>53.241310497374329</v>
      </c>
      <c r="AR23" s="50">
        <f>IF(AR$1="Sí",100*(IND!AR24-MIN(IND!AR$11:AR$42))/(MAX(IND!AR$11:AR$42)-MIN(IND!AR$11:AR$42)),100*(MAX(IND!AR$11:AR$42)-IND!AR24)/(MAX(IND!AR$11:AR$42)-MIN(IND!AR$11:AR$42)))</f>
        <v>20.041040487176662</v>
      </c>
      <c r="AS23" s="50">
        <f>IF(AS$1="Sí",100*(IND!AS24-MIN(IND!AS$11:AS$42))/(MAX(IND!AS$11:AS$42)-MIN(IND!AS$11:AS$42)),100*(MAX(IND!AS$11:AS$42)-IND!AS24)/(MAX(IND!AS$11:AS$42)-MIN(IND!AS$11:AS$42)))</f>
        <v>4.9130671407522089</v>
      </c>
      <c r="AT23" s="50">
        <f>IF(AT$1="Sí",100*(IND!AT24-MIN(IND!AT$11:AT$42))/(MAX(IND!AT$11:AT$42)-MIN(IND!AT$11:AT$42)),100*(MAX(IND!AT$11:AT$42)-IND!AT24)/(MAX(IND!AT$11:AT$42)-MIN(IND!AT$11:AT$42)))</f>
        <v>12.091668113265309</v>
      </c>
      <c r="AU23" s="50">
        <f>IF(AU$1="Sí",100*(IND!AU24-MIN(IND!AU$11:AU$42))/(MAX(IND!AU$11:AU$42)-MIN(IND!AU$11:AU$42)),100*(MAX(IND!AU$11:AU$42)-IND!AU24)/(MAX(IND!AU$11:AU$42)-MIN(IND!AU$11:AU$42)))</f>
        <v>5.1940173377710739</v>
      </c>
      <c r="AV23" s="50">
        <f>IF(AV$1="Sí",100*(IND!AV24-MIN(IND!AV$11:AV$42))/(MAX(IND!AV$11:AV$42)-MIN(IND!AV$11:AV$42)),100*(MAX(IND!AV$11:AV$42)-IND!AV24)/(MAX(IND!AV$11:AV$42)-MIN(IND!AV$11:AV$42)))</f>
        <v>19.728407313896057</v>
      </c>
      <c r="AW23" s="50">
        <f>IF(AW$1="Sí",100*(IND!AW24-MIN(IND!AW$11:AW$42))/(MAX(IND!AW$11:AW$42)-MIN(IND!AW$11:AW$42)),100*(MAX(IND!AW$11:AW$42)-IND!AW24)/(MAX(IND!AW$11:AW$42)-MIN(IND!AW$11:AW$42)))</f>
        <v>0</v>
      </c>
      <c r="AX23" s="50">
        <f>IF(AX$1="Sí",100*(IND!AX24-MIN(IND!AX$11:AX$42))/(MAX(IND!AX$11:AX$42)-MIN(IND!AX$11:AX$42)),100*(MAX(IND!AX$11:AX$42)-IND!AX24)/(MAX(IND!AX$11:AX$42)-MIN(IND!AX$11:AX$42)))</f>
        <v>0</v>
      </c>
      <c r="AY23" s="50">
        <f>IF(AY$1="Sí",100*(IND!AY24-MIN(IND!AY$11:AY$42))/(MAX(IND!AY$11:AY$42)-MIN(IND!AY$11:AY$42)),100*(MAX(IND!AY$11:AY$42)-IND!AY24)/(MAX(IND!AY$11:AY$42)-MIN(IND!AY$11:AY$42)))</f>
        <v>0</v>
      </c>
      <c r="AZ23" s="50">
        <f>IF(AZ$1="Sí",100*(IND!AZ24-MIN(IND!AZ$11:AZ$42))/(MAX(IND!AZ$11:AZ$42)-MIN(IND!AZ$11:AZ$42)),100*(MAX(IND!AZ$11:AZ$42)-IND!AZ24)/(MAX(IND!AZ$11:AZ$42)-MIN(IND!AZ$11:AZ$42)))</f>
        <v>2.2158856338009936</v>
      </c>
      <c r="BA23" s="50">
        <f>IF(BA$1="Sí",100*(IND!BA24-MIN(IND!BA$11:BA$42))/(MAX(IND!BA$11:BA$42)-MIN(IND!BA$11:BA$42)),100*(MAX(IND!BA$11:BA$42)-IND!BA24)/(MAX(IND!BA$11:BA$42)-MIN(IND!BA$11:BA$42)))</f>
        <v>2.8346054093030939</v>
      </c>
      <c r="BB23" s="50">
        <f>IF(BB$1="Sí",100*(IND!BB24-MIN(IND!BB$11:BB$42))/(MAX(IND!BB$11:BB$42)-MIN(IND!BB$11:BB$42)),100*(MAX(IND!BB$11:BB$42)-IND!BB24)/(MAX(IND!BB$11:BB$42)-MIN(IND!BB$11:BB$42)))</f>
        <v>6.8113261710510198</v>
      </c>
      <c r="BC23" s="50">
        <f>IF(BC$1="Sí",100*(IND!BC24-MIN(IND!BC$11:BC$42))/(MAX(IND!BC$11:BC$42)-MIN(IND!BC$11:BC$42)),100*(MAX(IND!BC$11:BC$42)-IND!BC24)/(MAX(IND!BC$11:BC$42)-MIN(IND!BC$11:BC$42)))</f>
        <v>2.5972658076712269</v>
      </c>
      <c r="BD23" s="50">
        <f>IF(BD$1="Sí",100*(IND!BD24-MIN(IND!BD$11:BD$42))/(MAX(IND!BD$11:BD$42)-MIN(IND!BD$11:BD$42)),100*(MAX(IND!BD$11:BD$42)-IND!BD24)/(MAX(IND!BD$11:BD$42)-MIN(IND!BD$11:BD$42)))</f>
        <v>39.286035511034719</v>
      </c>
      <c r="BE23" s="50">
        <f>IF(BE$1="Sí",100*(IND!BE24-MIN(IND!BE$11:BE$42))/(MAX(IND!BE$11:BE$42)-MIN(IND!BE$11:BE$42)),100*(MAX(IND!BE$11:BE$42)-IND!BE24)/(MAX(IND!BE$11:BE$42)-MIN(IND!BE$11:BE$42)))</f>
        <v>40.684778464035915</v>
      </c>
      <c r="BF23" s="50">
        <f>IF(BF$1="Sí",100*(IND!BF24-MIN(IND!BF$11:BF$42))/(MAX(IND!BF$11:BF$42)-MIN(IND!BF$11:BF$42)),100*(MAX(IND!BF$11:BF$42)-IND!BF24)/(MAX(IND!BF$11:BF$42)-MIN(IND!BF$11:BF$42)))</f>
        <v>67.9579892342893</v>
      </c>
      <c r="BG23" s="50">
        <f>IF(BG$1="Sí",100*(IND!BG24-MIN(IND!BG$11:BG$42))/(MAX(IND!BG$11:BG$42)-MIN(IND!BG$11:BG$42)),100*(MAX(IND!BG$11:BG$42)-IND!BG24)/(MAX(IND!BG$11:BG$42)-MIN(IND!BG$11:BG$42)))</f>
        <v>44.868249987212117</v>
      </c>
      <c r="BH23" s="31"/>
      <c r="BI23" s="50">
        <f>IF(BI$1="Sí",100*(IND!BI24-MIN(IND!BI$11:BI$42))/(MAX(IND!BI$11:BI$42)-MIN(IND!BI$11:BI$42)),100*(MAX(IND!BI$11:BI$42)-IND!BI24)/(MAX(IND!BI$11:BI$42)-MIN(IND!BI$11:BI$42)))</f>
        <v>60.749518951773005</v>
      </c>
      <c r="BJ23" s="31"/>
      <c r="BK23" s="50">
        <f>IF(BK$1="Sí",100*(IND!BK24-MIN(IND!BK$11:BK$42))/(MAX(IND!BK$11:BK$42)-MIN(IND!BK$11:BK$42)),100*(MAX(IND!BK$11:BK$42)-IND!BK24)/(MAX(IND!BK$11:BK$42)-MIN(IND!BK$11:BK$42)))</f>
        <v>59.688138366465502</v>
      </c>
      <c r="BL23" s="50">
        <f>IF(BL$1="Sí",100*(IND!BL24-MIN(IND!BL$11:BL$42))/(MAX(IND!BL$11:BL$42)-MIN(IND!BL$11:BL$42)),100*(MAX(IND!BL$11:BL$42)-IND!BL24)/(MAX(IND!BL$11:BL$42)-MIN(IND!BL$11:BL$42)))</f>
        <v>73.568299217500595</v>
      </c>
      <c r="BM23" s="50">
        <f>IF(BM$1="Sí",100*(IND!BM24-MIN(IND!BM$11:BM$42))/(MAX(IND!BM$11:BM$42)-MIN(IND!BM$11:BM$42)),100*(MAX(IND!BM$11:BM$42)-IND!BM24)/(MAX(IND!BM$11:BM$42)-MIN(IND!BM$11:BM$42)))</f>
        <v>73.127830178295497</v>
      </c>
      <c r="BN23" s="50">
        <f>IF(BN$1="Sí",100*(IND!BN24-MIN(IND!BN$11:BN$42))/(MAX(IND!BN$11:BN$42)-MIN(IND!BN$11:BN$42)),100*(MAX(IND!BN$11:BN$42)-IND!BN24)/(MAX(IND!BN$11:BN$42)-MIN(IND!BN$11:BN$42)))</f>
        <v>6.942099564982243</v>
      </c>
      <c r="BO23" s="50">
        <f>IF(BO$1="Sí",100*(IND!BO24-MIN(IND!BO$11:BO$42))/(MAX(IND!BO$11:BO$42)-MIN(IND!BO$11:BO$42)),100*(MAX(IND!BO$11:BO$42)-IND!BO24)/(MAX(IND!BO$11:BO$42)-MIN(IND!BO$11:BO$42)))</f>
        <v>13.686151841381362</v>
      </c>
      <c r="BP23" s="31"/>
      <c r="BQ23" s="31"/>
      <c r="BR23" s="31"/>
      <c r="BS23" s="31"/>
      <c r="BT23" s="31"/>
      <c r="BU23" s="95"/>
      <c r="BV23" s="8">
        <f>IND!BV24</f>
        <v>5748.3197010000004</v>
      </c>
      <c r="BW23" s="8" t="str">
        <f>IND!BW24</f>
        <v>Centro-occidente</v>
      </c>
      <c r="BX23" s="36">
        <f>IND!BX24</f>
        <v>0.87116352980585143</v>
      </c>
      <c r="BY23" s="8">
        <f>IND!BY24</f>
        <v>-0.65730230000000001</v>
      </c>
      <c r="BZ23" s="8" t="str">
        <f>IND!BZ24</f>
        <v>Muy bajo</v>
      </c>
      <c r="CA23" s="8">
        <f>IND!CA24</f>
        <v>3.8877942562103001</v>
      </c>
      <c r="CB23" s="36">
        <f>IND!CB24</f>
        <v>0.74227230873198491</v>
      </c>
      <c r="CC23" s="91">
        <f>IND!CC24</f>
        <v>13834.432582553196</v>
      </c>
    </row>
    <row r="24" spans="2:81" x14ac:dyDescent="0.25">
      <c r="B24" s="5">
        <v>15</v>
      </c>
      <c r="C24" s="6" t="s">
        <v>38</v>
      </c>
      <c r="D24"/>
      <c r="E24" s="50">
        <f>IF(E$1="Sí",100*(IND!E25-MIN(IND!E$11:E$42))/(MAX(IND!E$11:E$42)-MIN(IND!E$11:E$42)),100*(MAX(IND!E$11:E$42)-IND!E25)/(MAX(IND!E$11:E$42)-MIN(IND!E$11:E$42)))</f>
        <v>13.924434414012849</v>
      </c>
      <c r="F24" s="50">
        <f>IF(F$1="Sí",100*(IND!F25-MIN(IND!F$11:F$42))/(MAX(IND!F$11:F$42)-MIN(IND!F$11:F$42)),100*(MAX(IND!F$11:F$42)-IND!F25)/(MAX(IND!F$11:F$42)-MIN(IND!F$11:F$42)))</f>
        <v>75.699507977164743</v>
      </c>
      <c r="G24" s="50">
        <f>IF(G$1="Sí",100*(IND!G25-MIN(IND!G$11:G$42))/(MAX(IND!G$11:G$42)-MIN(IND!G$11:G$42)),100*(MAX(IND!G$11:G$42)-IND!G25)/(MAX(IND!G$11:G$42)-MIN(IND!G$11:G$42)))</f>
        <v>28.786174872944549</v>
      </c>
      <c r="H24" s="50">
        <f>IF(H$1="Sí",100*(IND!H25-MIN(IND!H$11:H$42))/(MAX(IND!H$11:H$42)-MIN(IND!H$11:H$42)),100*(MAX(IND!H$11:H$42)-IND!H25)/(MAX(IND!H$11:H$42)-MIN(IND!H$11:H$42)))</f>
        <v>46.813854889177236</v>
      </c>
      <c r="I24" s="50">
        <f>IF(I$1="Sí",100*(IND!I25-MIN(IND!I$11:I$42))/(MAX(IND!I$11:I$42)-MIN(IND!I$11:I$42)),100*(MAX(IND!I$11:I$42)-IND!I25)/(MAX(IND!I$11:I$42)-MIN(IND!I$11:I$42)))</f>
        <v>37.755196432594893</v>
      </c>
      <c r="J24" s="50">
        <f>IF(J$1="Sí",100*(IND!J25-MIN(IND!J$11:J$42))/(MAX(IND!J$11:J$42)-MIN(IND!J$11:J$42)),100*(MAX(IND!J$11:J$42)-IND!J25)/(MAX(IND!J$11:J$42)-MIN(IND!J$11:J$42)))</f>
        <v>68.566077081819813</v>
      </c>
      <c r="K24" s="50">
        <f>IF(K$1="Sí",100*(IND!K25-MIN(IND!K$11:K$42))/(MAX(IND!K$11:K$42)-MIN(IND!K$11:K$42)),100*(MAX(IND!K$11:K$42)-IND!K25)/(MAX(IND!K$11:K$42)-MIN(IND!K$11:K$42)))</f>
        <v>74.130784005013183</v>
      </c>
      <c r="L24" s="50">
        <f>IF(L$1="Sí",100*(IND!L25-MIN(IND!L$11:L$42))/(MAX(IND!L$11:L$42)-MIN(IND!L$11:L$42)),100*(MAX(IND!L$11:L$42)-IND!L25)/(MAX(IND!L$11:L$42)-MIN(IND!L$11:L$42)))</f>
        <v>52.608750695499261</v>
      </c>
      <c r="M24" s="50">
        <f>IF(M$1="Sí",100*(IND!M25-MIN(IND!M$11:M$42))/(MAX(IND!M$11:M$42)-MIN(IND!M$11:M$42)),100*(MAX(IND!M$11:M$42)-IND!M25)/(MAX(IND!M$11:M$42)-MIN(IND!M$11:M$42)))</f>
        <v>53.983238041155651</v>
      </c>
      <c r="N24" s="50">
        <f>IF(N$1="Sí",100*(IND!N25-MIN(IND!N$11:N$42))/(MAX(IND!N$11:N$42)-MIN(IND!N$11:N$42)),100*(MAX(IND!N$11:N$42)-IND!N25)/(MAX(IND!N$11:N$42)-MIN(IND!N$11:N$42)))</f>
        <v>80.089429842079355</v>
      </c>
      <c r="O24" s="50">
        <f>IF(O$1="Sí",100*(IND!O25-MIN(IND!O$11:O$42))/(MAX(IND!O$11:O$42)-MIN(IND!O$11:O$42)),100*(MAX(IND!O$11:O$42)-IND!O25)/(MAX(IND!O$11:O$42)-MIN(IND!O$11:O$42)))</f>
        <v>58.167750381174002</v>
      </c>
      <c r="P24" s="50">
        <f>IF(P$1="Sí",100*(IND!P25-MIN(IND!P$11:P$42))/(MAX(IND!P$11:P$42)-MIN(IND!P$11:P$42)),100*(MAX(IND!P$11:P$42)-IND!P25)/(MAX(IND!P$11:P$42)-MIN(IND!P$11:P$42)))</f>
        <v>55.937659044493884</v>
      </c>
      <c r="Q24" s="50">
        <f>IF(Q$1="Sí",100*(IND!Q25-MIN(IND!Q$11:Q$42))/(MAX(IND!Q$11:Q$42)-MIN(IND!Q$11:Q$42)),100*(MAX(IND!Q$11:Q$42)-IND!Q25)/(MAX(IND!Q$11:Q$42)-MIN(IND!Q$11:Q$42)))</f>
        <v>40.928735858468343</v>
      </c>
      <c r="R24" s="50">
        <f>IF(R$1="Sí",100*(IND!R25-MIN(IND!R$11:R$42))/(MAX(IND!R$11:R$42)-MIN(IND!R$11:R$42)),100*(MAX(IND!R$11:R$42)-IND!R25)/(MAX(IND!R$11:R$42)-MIN(IND!R$11:R$42)))</f>
        <v>62.340111058241298</v>
      </c>
      <c r="S24" s="50">
        <f>IF(S$1="Sí",100*(IND!S25-MIN(IND!S$11:S$42))/(MAX(IND!S$11:S$42)-MIN(IND!S$11:S$42)),100*(MAX(IND!S$11:S$42)-IND!S25)/(MAX(IND!S$11:S$42)-MIN(IND!S$11:S$42)))</f>
        <v>35.872138078972768</v>
      </c>
      <c r="T24" s="50">
        <f>IF(T$1="Sí",100*(IND!T25-MIN(IND!T$11:T$42))/(MAX(IND!T$11:T$42)-MIN(IND!T$11:T$42)),100*(MAX(IND!T$11:T$42)-IND!T25)/(MAX(IND!T$11:T$42)-MIN(IND!T$11:T$42)))</f>
        <v>59.640669680243406</v>
      </c>
      <c r="U24" s="50">
        <f>IF(U$1="Sí",100*(IND!U25-MIN(IND!U$11:U$42))/(MAX(IND!U$11:U$42)-MIN(IND!U$11:U$42)),100*(MAX(IND!U$11:U$42)-IND!U25)/(MAX(IND!U$11:U$42)-MIN(IND!U$11:U$42)))</f>
        <v>57.163698086962661</v>
      </c>
      <c r="V24" s="50">
        <f>IF(V$1="Sí",100*(IND!V25-MIN(IND!V$11:V$42))/(MAX(IND!V$11:V$42)-MIN(IND!V$11:V$42)),100*(MAX(IND!V$11:V$42)-IND!V25)/(MAX(IND!V$11:V$42)-MIN(IND!V$11:V$42)))</f>
        <v>85.781680993231362</v>
      </c>
      <c r="W24" s="50">
        <f>IF(W$1="Sí",100*(IND!W25-MIN(IND!W$11:W$42))/(MAX(IND!W$11:W$42)-MIN(IND!W$11:W$42)),100*(MAX(IND!W$11:W$42)-IND!W25)/(MAX(IND!W$11:W$42)-MIN(IND!W$11:W$42)))</f>
        <v>7.3435577555867235</v>
      </c>
      <c r="X24" s="50">
        <f>IF(X$1="Sí",100*(IND!X25-MIN(IND!X$11:X$42))/(MAX(IND!X$11:X$42)-MIN(IND!X$11:X$42)),100*(MAX(IND!X$11:X$42)-IND!X25)/(MAX(IND!X$11:X$42)-MIN(IND!X$11:X$42)))</f>
        <v>33.195495896685578</v>
      </c>
      <c r="Y24" s="50">
        <f>IF(Y$1="Sí",100*(IND!Y25-MIN(IND!Y$11:Y$42))/(MAX(IND!Y$11:Y$42)-MIN(IND!Y$11:Y$42)),100*(MAX(IND!Y$11:Y$42)-IND!Y25)/(MAX(IND!Y$11:Y$42)-MIN(IND!Y$11:Y$42)))</f>
        <v>61.807901753832212</v>
      </c>
      <c r="Z24" s="50">
        <f>IF(Z$1="Sí",100*(IND!Z25-MIN(IND!Z$11:Z$42))/(MAX(IND!Z$11:Z$42)-MIN(IND!Z$11:Z$42)),100*(MAX(IND!Z$11:Z$42)-IND!Z25)/(MAX(IND!Z$11:Z$42)-MIN(IND!Z$11:Z$42)))</f>
        <v>9.2802700268010589</v>
      </c>
      <c r="AA24" s="50">
        <f>IF(AA$1="Sí",100*(IND!AA25-MIN(IND!AA$11:AA$42))/(MAX(IND!AA$11:AA$42)-MIN(IND!AA$11:AA$42)),100*(MAX(IND!AA$11:AA$42)-IND!AA25)/(MAX(IND!AA$11:AA$42)-MIN(IND!AA$11:AA$42)))</f>
        <v>49.687111881203755</v>
      </c>
      <c r="AB24" s="50">
        <f>IF(AB$1="Sí",100*(IND!AB25-MIN(IND!AB$11:AB$42))/(MAX(IND!AB$11:AB$42)-MIN(IND!AB$11:AB$42)),100*(MAX(IND!AB$11:AB$42)-IND!AB25)/(MAX(IND!AB$11:AB$42)-MIN(IND!AB$11:AB$42)))</f>
        <v>0.52888030290108645</v>
      </c>
      <c r="AC24" s="50">
        <f>IF(AC$1="Sí",100*(IND!AC25-MIN(IND!AC$11:AC$42))/(MAX(IND!AC$11:AC$42)-MIN(IND!AC$11:AC$42)),100*(MAX(IND!AC$11:AC$42)-IND!AC25)/(MAX(IND!AC$11:AC$42)-MIN(IND!AC$11:AC$42)))</f>
        <v>53.594771241830045</v>
      </c>
      <c r="AD24" s="50">
        <f>IF(AD$1="Sí",100*(IND!AD25-MIN(IND!AD$11:AD$42))/(MAX(IND!AD$11:AD$42)-MIN(IND!AD$11:AD$42)),100*(MAX(IND!AD$11:AD$42)-IND!AD25)/(MAX(IND!AD$11:AD$42)-MIN(IND!AD$11:AD$42)))</f>
        <v>19.862765561196991</v>
      </c>
      <c r="AE24" s="50">
        <f>IF(AE$1="Sí",100*(IND!AE25-MIN(IND!AE$11:AE$42))/(MAX(IND!AE$11:AE$42)-MIN(IND!AE$11:AE$42)),100*(MAX(IND!AE$11:AE$42)-IND!AE25)/(MAX(IND!AE$11:AE$42)-MIN(IND!AE$11:AE$42)))</f>
        <v>75.464686420088285</v>
      </c>
      <c r="AF24" s="50">
        <f>IF(AF$1="Sí",100*(IND!AF25-MIN(IND!AF$11:AF$42))/(MAX(IND!AF$11:AF$42)-MIN(IND!AF$11:AF$42)),100*(MAX(IND!AF$11:AF$42)-IND!AF25)/(MAX(IND!AF$11:AF$42)-MIN(IND!AF$11:AF$42)))</f>
        <v>1.7545339525793975</v>
      </c>
      <c r="AG24" s="50">
        <f>IF(AG$1="Sí",100*(IND!AG25-MIN(IND!AG$11:AG$42))/(MAX(IND!AG$11:AG$42)-MIN(IND!AG$11:AG$42)),100*(MAX(IND!AG$11:AG$42)-IND!AG25)/(MAX(IND!AG$11:AG$42)-MIN(IND!AG$11:AG$42)))</f>
        <v>98.946685108104802</v>
      </c>
      <c r="AH24" s="50">
        <f>IF(AH$1="Sí",100*(IND!AH25-MIN(IND!AH$11:AH$42))/(MAX(IND!AH$11:AH$42)-MIN(IND!AH$11:AH$42)),100*(MAX(IND!AH$11:AH$42)-IND!AH25)/(MAX(IND!AH$11:AH$42)-MIN(IND!AH$11:AH$42)))</f>
        <v>32.87154458822689</v>
      </c>
      <c r="AI24" s="50">
        <f>IF(AI$1="Sí",100*(IND!AI25-MIN(IND!AI$11:AI$42))/(MAX(IND!AI$11:AI$42)-MIN(IND!AI$11:AI$42)),100*(MAX(IND!AI$11:AI$42)-IND!AI25)/(MAX(IND!AI$11:AI$42)-MIN(IND!AI$11:AI$42)))</f>
        <v>6.3874299849528349</v>
      </c>
      <c r="AJ24" s="50">
        <f>IF(AJ$1="Sí",100*(IND!AJ25-MIN(IND!AJ$11:AJ$42))/(MAX(IND!AJ$11:AJ$42)-MIN(IND!AJ$11:AJ$42)),100*(MAX(IND!AJ$11:AJ$42)-IND!AJ25)/(MAX(IND!AJ$11:AJ$42)-MIN(IND!AJ$11:AJ$42)))</f>
        <v>8.5051525128500014</v>
      </c>
      <c r="AK24" s="50">
        <f>IF(AK$1="Sí",100*(IND!AK25-MIN(IND!AK$11:AK$42))/(MAX(IND!AK$11:AK$42)-MIN(IND!AK$11:AK$42)),100*(MAX(IND!AK$11:AK$42)-IND!AK25)/(MAX(IND!AK$11:AK$42)-MIN(IND!AK$11:AK$42)))</f>
        <v>43.757637905171023</v>
      </c>
      <c r="AL24" s="50">
        <f>IF(AL$1="Sí",100*(IND!AL25-MIN(IND!AL$11:AL$42))/(MAX(IND!AL$11:AL$42)-MIN(IND!AL$11:AL$42)),100*(MAX(IND!AL$11:AL$42)-IND!AL25)/(MAX(IND!AL$11:AL$42)-MIN(IND!AL$11:AL$42)))</f>
        <v>22.818087329501047</v>
      </c>
      <c r="AM24" s="50">
        <f>IF(AM$1="Sí",100*(IND!AM25-MIN(IND!AM$11:AM$42))/(MAX(IND!AM$11:AM$42)-MIN(IND!AM$11:AM$42)),100*(MAX(IND!AM$11:AM$42)-IND!AM25)/(MAX(IND!AM$11:AM$42)-MIN(IND!AM$11:AM$42)))</f>
        <v>0.13397373048130165</v>
      </c>
      <c r="AN24" s="50">
        <f>IF(AN$1="Sí",100*(IND!AN25-MIN(IND!AN$11:AN$42))/(MAX(IND!AN$11:AN$42)-MIN(IND!AN$11:AN$42)),100*(MAX(IND!AN$11:AN$42)-IND!AN25)/(MAX(IND!AN$11:AN$42)-MIN(IND!AN$11:AN$42)))</f>
        <v>37.179261626938256</v>
      </c>
      <c r="AO24" s="31"/>
      <c r="AP24" s="31"/>
      <c r="AQ24" s="50">
        <f>IF(AQ$1="Sí",100*(IND!AQ25-MIN(IND!AQ$11:AQ$42))/(MAX(IND!AQ$11:AQ$42)-MIN(IND!AQ$11:AQ$42)),100*(MAX(IND!AQ$11:AQ$42)-IND!AQ25)/(MAX(IND!AQ$11:AQ$42)-MIN(IND!AQ$11:AQ$42)))</f>
        <v>0</v>
      </c>
      <c r="AR24" s="50">
        <f>IF(AR$1="Sí",100*(IND!AR25-MIN(IND!AR$11:AR$42))/(MAX(IND!AR$11:AR$42)-MIN(IND!AR$11:AR$42)),100*(MAX(IND!AR$11:AR$42)-IND!AR25)/(MAX(IND!AR$11:AR$42)-MIN(IND!AR$11:AR$42)))</f>
        <v>0</v>
      </c>
      <c r="AS24" s="50">
        <f>IF(AS$1="Sí",100*(IND!AS25-MIN(IND!AS$11:AS$42))/(MAX(IND!AS$11:AS$42)-MIN(IND!AS$11:AS$42)),100*(MAX(IND!AS$11:AS$42)-IND!AS25)/(MAX(IND!AS$11:AS$42)-MIN(IND!AS$11:AS$42)))</f>
        <v>6.3632282100207327</v>
      </c>
      <c r="AT24" s="50">
        <f>IF(AT$1="Sí",100*(IND!AT25-MIN(IND!AT$11:AT$42))/(MAX(IND!AT$11:AT$42)-MIN(IND!AT$11:AT$42)),100*(MAX(IND!AT$11:AT$42)-IND!AT25)/(MAX(IND!AT$11:AT$42)-MIN(IND!AT$11:AT$42)))</f>
        <v>15.782818082488221</v>
      </c>
      <c r="AU24" s="50">
        <f>IF(AU$1="Sí",100*(IND!AU25-MIN(IND!AU$11:AU$42))/(MAX(IND!AU$11:AU$42)-MIN(IND!AU$11:AU$42)),100*(MAX(IND!AU$11:AU$42)-IND!AU25)/(MAX(IND!AU$11:AU$42)-MIN(IND!AU$11:AU$42)))</f>
        <v>11.38390906898808</v>
      </c>
      <c r="AV24" s="50">
        <f>IF(AV$1="Sí",100*(IND!AV25-MIN(IND!AV$11:AV$42))/(MAX(IND!AV$11:AV$42)-MIN(IND!AV$11:AV$42)),100*(MAX(IND!AV$11:AV$42)-IND!AV25)/(MAX(IND!AV$11:AV$42)-MIN(IND!AV$11:AV$42)))</f>
        <v>0</v>
      </c>
      <c r="AW24" s="50">
        <f>IF(AW$1="Sí",100*(IND!AW25-MIN(IND!AW$11:AW$42))/(MAX(IND!AW$11:AW$42)-MIN(IND!AW$11:AW$42)),100*(MAX(IND!AW$11:AW$42)-IND!AW25)/(MAX(IND!AW$11:AW$42)-MIN(IND!AW$11:AW$42)))</f>
        <v>1.9991303705901242</v>
      </c>
      <c r="AX24" s="50">
        <f>IF(AX$1="Sí",100*(IND!AX25-MIN(IND!AX$11:AX$42))/(MAX(IND!AX$11:AX$42)-MIN(IND!AX$11:AX$42)),100*(MAX(IND!AX$11:AX$42)-IND!AX25)/(MAX(IND!AX$11:AX$42)-MIN(IND!AX$11:AX$42)))</f>
        <v>2.1334017510613714</v>
      </c>
      <c r="AY24" s="50">
        <f>IF(AY$1="Sí",100*(IND!AY25-MIN(IND!AY$11:AY$42))/(MAX(IND!AY$11:AY$42)-MIN(IND!AY$11:AY$42)),100*(MAX(IND!AY$11:AY$42)-IND!AY25)/(MAX(IND!AY$11:AY$42)-MIN(IND!AY$11:AY$42)))</f>
        <v>2.4350910228705716</v>
      </c>
      <c r="AZ24" s="50">
        <f>IF(AZ$1="Sí",100*(IND!AZ25-MIN(IND!AZ$11:AZ$42))/(MAX(IND!AZ$11:AZ$42)-MIN(IND!AZ$11:AZ$42)),100*(MAX(IND!AZ$11:AZ$42)-IND!AZ25)/(MAX(IND!AZ$11:AZ$42)-MIN(IND!AZ$11:AZ$42)))</f>
        <v>9.3998868050924038</v>
      </c>
      <c r="BA24" s="50">
        <f>IF(BA$1="Sí",100*(IND!BA25-MIN(IND!BA$11:BA$42))/(MAX(IND!BA$11:BA$42)-MIN(IND!BA$11:BA$42)),100*(MAX(IND!BA$11:BA$42)-IND!BA25)/(MAX(IND!BA$11:BA$42)-MIN(IND!BA$11:BA$42)))</f>
        <v>0</v>
      </c>
      <c r="BB24" s="50">
        <f>IF(BB$1="Sí",100*(IND!BB25-MIN(IND!BB$11:BB$42))/(MAX(IND!BB$11:BB$42)-MIN(IND!BB$11:BB$42)),100*(MAX(IND!BB$11:BB$42)-IND!BB25)/(MAX(IND!BB$11:BB$42)-MIN(IND!BB$11:BB$42)))</f>
        <v>12.904233415918192</v>
      </c>
      <c r="BC24" s="50">
        <f>IF(BC$1="Sí",100*(IND!BC25-MIN(IND!BC$11:BC$42))/(MAX(IND!BC$11:BC$42)-MIN(IND!BC$11:BC$42)),100*(MAX(IND!BC$11:BC$42)-IND!BC25)/(MAX(IND!BC$11:BC$42)-MIN(IND!BC$11:BC$42)))</f>
        <v>60.814768800627448</v>
      </c>
      <c r="BD24" s="50">
        <f>IF(BD$1="Sí",100*(IND!BD25-MIN(IND!BD$11:BD$42))/(MAX(IND!BD$11:BD$42)-MIN(IND!BD$11:BD$42)),100*(MAX(IND!BD$11:BD$42)-IND!BD25)/(MAX(IND!BD$11:BD$42)-MIN(IND!BD$11:BD$42)))</f>
        <v>30.435861536944461</v>
      </c>
      <c r="BE24" s="50">
        <f>IF(BE$1="Sí",100*(IND!BE25-MIN(IND!BE$11:BE$42))/(MAX(IND!BE$11:BE$42)-MIN(IND!BE$11:BE$42)),100*(MAX(IND!BE$11:BE$42)-IND!BE25)/(MAX(IND!BE$11:BE$42)-MIN(IND!BE$11:BE$42)))</f>
        <v>0</v>
      </c>
      <c r="BF24" s="50">
        <f>IF(BF$1="Sí",100*(IND!BF25-MIN(IND!BF$11:BF$42))/(MAX(IND!BF$11:BF$42)-MIN(IND!BF$11:BF$42)),100*(MAX(IND!BF$11:BF$42)-IND!BF25)/(MAX(IND!BF$11:BF$42)-MIN(IND!BF$11:BF$42)))</f>
        <v>58.796050544342222</v>
      </c>
      <c r="BG24" s="50">
        <f>IF(BG$1="Sí",100*(IND!BG25-MIN(IND!BG$11:BG$42))/(MAX(IND!BG$11:BG$42)-MIN(IND!BG$11:BG$42)),100*(MAX(IND!BG$11:BG$42)-IND!BG25)/(MAX(IND!BG$11:BG$42)-MIN(IND!BG$11:BG$42)))</f>
        <v>24.974773609876099</v>
      </c>
      <c r="BH24" s="31"/>
      <c r="BI24" s="50">
        <f>IF(BI$1="Sí",100*(IND!BI25-MIN(IND!BI$11:BI$42))/(MAX(IND!BI$11:BI$42)-MIN(IND!BI$11:BI$42)),100*(MAX(IND!BI$11:BI$42)-IND!BI25)/(MAX(IND!BI$11:BI$42)-MIN(IND!BI$11:BI$42)))</f>
        <v>63.640130842275106</v>
      </c>
      <c r="BJ24" s="31"/>
      <c r="BK24" s="50">
        <f>IF(BK$1="Sí",100*(IND!BK25-MIN(IND!BK$11:BK$42))/(MAX(IND!BK$11:BK$42)-MIN(IND!BK$11:BK$42)),100*(MAX(IND!BK$11:BK$42)-IND!BK25)/(MAX(IND!BK$11:BK$42)-MIN(IND!BK$11:BK$42)))</f>
        <v>22.035374769961066</v>
      </c>
      <c r="BL24" s="50">
        <f>IF(BL$1="Sí",100*(IND!BL25-MIN(IND!BL$11:BL$42))/(MAX(IND!BL$11:BL$42)-MIN(IND!BL$11:BL$42)),100*(MAX(IND!BL$11:BL$42)-IND!BL25)/(MAX(IND!BL$11:BL$42)-MIN(IND!BL$11:BL$42)))</f>
        <v>27.244730583230677</v>
      </c>
      <c r="BM24" s="50">
        <f>IF(BM$1="Sí",100*(IND!BM25-MIN(IND!BM$11:BM$42))/(MAX(IND!BM$11:BM$42)-MIN(IND!BM$11:BM$42)),100*(MAX(IND!BM$11:BM$42)-IND!BM25)/(MAX(IND!BM$11:BM$42)-MIN(IND!BM$11:BM$42)))</f>
        <v>8.5818859908705267</v>
      </c>
      <c r="BN24" s="50">
        <f>IF(BN$1="Sí",100*(IND!BN25-MIN(IND!BN$11:BN$42))/(MAX(IND!BN$11:BN$42)-MIN(IND!BN$11:BN$42)),100*(MAX(IND!BN$11:BN$42)-IND!BN25)/(MAX(IND!BN$11:BN$42)-MIN(IND!BN$11:BN$42)))</f>
        <v>16.475408052166856</v>
      </c>
      <c r="BO24" s="50">
        <f>IF(BO$1="Sí",100*(IND!BO25-MIN(IND!BO$11:BO$42))/(MAX(IND!BO$11:BO$42)-MIN(IND!BO$11:BO$42)),100*(MAX(IND!BO$11:BO$42)-IND!BO25)/(MAX(IND!BO$11:BO$42)-MIN(IND!BO$11:BO$42)))</f>
        <v>31.504348485970187</v>
      </c>
      <c r="BP24" s="31"/>
      <c r="BQ24" s="31"/>
      <c r="BR24" s="31"/>
      <c r="BS24" s="31"/>
      <c r="BT24" s="31"/>
      <c r="BU24" s="95"/>
      <c r="BV24" s="8">
        <f>IND!BV25</f>
        <v>4812.6597739999997</v>
      </c>
      <c r="BW24" s="8" t="str">
        <f>IND!BW25</f>
        <v>Centro</v>
      </c>
      <c r="BX24" s="36">
        <f>IND!BX25</f>
        <v>0.85322251639957247</v>
      </c>
      <c r="BY24" s="8">
        <f>IND!BY25</f>
        <v>-0.36512919999999999</v>
      </c>
      <c r="BZ24" s="8" t="str">
        <f>IND!BZ25</f>
        <v>Bajo</v>
      </c>
      <c r="CA24" s="8">
        <f>IND!CA25</f>
        <v>4.0178894996643004</v>
      </c>
      <c r="CB24" s="36">
        <f>IND!CB25</f>
        <v>0.7939514324922452</v>
      </c>
      <c r="CC24" s="91">
        <f>IND!CC25</f>
        <v>13074.430306759912</v>
      </c>
    </row>
    <row r="25" spans="2:81" x14ac:dyDescent="0.25">
      <c r="B25" s="5">
        <v>16</v>
      </c>
      <c r="C25" s="6" t="s">
        <v>39</v>
      </c>
      <c r="D25"/>
      <c r="E25" s="50">
        <f>IF(E$1="Sí",100*(IND!E26-MIN(IND!E$11:E$42))/(MAX(IND!E$11:E$42)-MIN(IND!E$11:E$42)),100*(MAX(IND!E$11:E$42)-IND!E26)/(MAX(IND!E$11:E$42)-MIN(IND!E$11:E$42)))</f>
        <v>36.210241732286384</v>
      </c>
      <c r="F25" s="50">
        <f>IF(F$1="Sí",100*(IND!F26-MIN(IND!F$11:F$42))/(MAX(IND!F$11:F$42)-MIN(IND!F$11:F$42)),100*(MAX(IND!F$11:F$42)-IND!F26)/(MAX(IND!F$11:F$42)-MIN(IND!F$11:F$42)))</f>
        <v>65.961319814961456</v>
      </c>
      <c r="G25" s="50">
        <f>IF(G$1="Sí",100*(IND!G26-MIN(IND!G$11:G$42))/(MAX(IND!G$11:G$42)-MIN(IND!G$11:G$42)),100*(MAX(IND!G$11:G$42)-IND!G26)/(MAX(IND!G$11:G$42)-MIN(IND!G$11:G$42)))</f>
        <v>72.483138346883834</v>
      </c>
      <c r="H25" s="50">
        <f>IF(H$1="Sí",100*(IND!H26-MIN(IND!H$11:H$42))/(MAX(IND!H$11:H$42)-MIN(IND!H$11:H$42)),100*(MAX(IND!H$11:H$42)-IND!H26)/(MAX(IND!H$11:H$42)-MIN(IND!H$11:H$42)))</f>
        <v>69.459078563659801</v>
      </c>
      <c r="I25" s="50">
        <f>IF(I$1="Sí",100*(IND!I26-MIN(IND!I$11:I$42))/(MAX(IND!I$11:I$42)-MIN(IND!I$11:I$42)),100*(MAX(IND!I$11:I$42)-IND!I26)/(MAX(IND!I$11:I$42)-MIN(IND!I$11:I$42)))</f>
        <v>18.508718196226571</v>
      </c>
      <c r="J25" s="50">
        <f>IF(J$1="Sí",100*(IND!J26-MIN(IND!J$11:J$42))/(MAX(IND!J$11:J$42)-MIN(IND!J$11:J$42)),100*(MAX(IND!J$11:J$42)-IND!J26)/(MAX(IND!J$11:J$42)-MIN(IND!J$11:J$42)))</f>
        <v>36.474211621343279</v>
      </c>
      <c r="K25" s="50">
        <f>IF(K$1="Sí",100*(IND!K26-MIN(IND!K$11:K$42))/(MAX(IND!K$11:K$42)-MIN(IND!K$11:K$42)),100*(MAX(IND!K$11:K$42)-IND!K26)/(MAX(IND!K$11:K$42)-MIN(IND!K$11:K$42)))</f>
        <v>40.263792474078294</v>
      </c>
      <c r="L25" s="50">
        <f>IF(L$1="Sí",100*(IND!L26-MIN(IND!L$11:L$42))/(MAX(IND!L$11:L$42)-MIN(IND!L$11:L$42)),100*(MAX(IND!L$11:L$42)-IND!L26)/(MAX(IND!L$11:L$42)-MIN(IND!L$11:L$42)))</f>
        <v>57.199196465522661</v>
      </c>
      <c r="M25" s="50">
        <f>IF(M$1="Sí",100*(IND!M26-MIN(IND!M$11:M$42))/(MAX(IND!M$11:M$42)-MIN(IND!M$11:M$42)),100*(MAX(IND!M$11:M$42)-IND!M26)/(MAX(IND!M$11:M$42)-MIN(IND!M$11:M$42)))</f>
        <v>52.769251737405817</v>
      </c>
      <c r="N25" s="50">
        <f>IF(N$1="Sí",100*(IND!N26-MIN(IND!N$11:N$42))/(MAX(IND!N$11:N$42)-MIN(IND!N$11:N$42)),100*(MAX(IND!N$11:N$42)-IND!N26)/(MAX(IND!N$11:N$42)-MIN(IND!N$11:N$42)))</f>
        <v>48.37128563521744</v>
      </c>
      <c r="O25" s="50">
        <f>IF(O$1="Sí",100*(IND!O26-MIN(IND!O$11:O$42))/(MAX(IND!O$11:O$42)-MIN(IND!O$11:O$42)),100*(MAX(IND!O$11:O$42)-IND!O26)/(MAX(IND!O$11:O$42)-MIN(IND!O$11:O$42)))</f>
        <v>40.443212855674098</v>
      </c>
      <c r="P25" s="50">
        <f>IF(P$1="Sí",100*(IND!P26-MIN(IND!P$11:P$42))/(MAX(IND!P$11:P$42)-MIN(IND!P$11:P$42)),100*(MAX(IND!P$11:P$42)-IND!P26)/(MAX(IND!P$11:P$42)-MIN(IND!P$11:P$42)))</f>
        <v>31.084711755778059</v>
      </c>
      <c r="Q25" s="50">
        <f>IF(Q$1="Sí",100*(IND!Q26-MIN(IND!Q$11:Q$42))/(MAX(IND!Q$11:Q$42)-MIN(IND!Q$11:Q$42)),100*(MAX(IND!Q$11:Q$42)-IND!Q26)/(MAX(IND!Q$11:Q$42)-MIN(IND!Q$11:Q$42)))</f>
        <v>100</v>
      </c>
      <c r="R25" s="50">
        <f>IF(R$1="Sí",100*(IND!R26-MIN(IND!R$11:R$42))/(MAX(IND!R$11:R$42)-MIN(IND!R$11:R$42)),100*(MAX(IND!R$11:R$42)-IND!R26)/(MAX(IND!R$11:R$42)-MIN(IND!R$11:R$42)))</f>
        <v>91.407066312969818</v>
      </c>
      <c r="S25" s="50">
        <f>IF(S$1="Sí",100*(IND!S26-MIN(IND!S$11:S$42))/(MAX(IND!S$11:S$42)-MIN(IND!S$11:S$42)),100*(MAX(IND!S$11:S$42)-IND!S26)/(MAX(IND!S$11:S$42)-MIN(IND!S$11:S$42)))</f>
        <v>67.059110805204142</v>
      </c>
      <c r="T25" s="50">
        <f>IF(T$1="Sí",100*(IND!T26-MIN(IND!T$11:T$42))/(MAX(IND!T$11:T$42)-MIN(IND!T$11:T$42)),100*(MAX(IND!T$11:T$42)-IND!T26)/(MAX(IND!T$11:T$42)-MIN(IND!T$11:T$42)))</f>
        <v>18.509335128655643</v>
      </c>
      <c r="U25" s="50">
        <f>IF(U$1="Sí",100*(IND!U26-MIN(IND!U$11:U$42))/(MAX(IND!U$11:U$42)-MIN(IND!U$11:U$42)),100*(MAX(IND!U$11:U$42)-IND!U26)/(MAX(IND!U$11:U$42)-MIN(IND!U$11:U$42)))</f>
        <v>42.739026469923175</v>
      </c>
      <c r="V25" s="50">
        <f>IF(V$1="Sí",100*(IND!V26-MIN(IND!V$11:V$42))/(MAX(IND!V$11:V$42)-MIN(IND!V$11:V$42)),100*(MAX(IND!V$11:V$42)-IND!V26)/(MAX(IND!V$11:V$42)-MIN(IND!V$11:V$42)))</f>
        <v>54.809446461335334</v>
      </c>
      <c r="W25" s="50">
        <f>IF(W$1="Sí",100*(IND!W26-MIN(IND!W$11:W$42))/(MAX(IND!W$11:W$42)-MIN(IND!W$11:W$42)),100*(MAX(IND!W$11:W$42)-IND!W26)/(MAX(IND!W$11:W$42)-MIN(IND!W$11:W$42)))</f>
        <v>100</v>
      </c>
      <c r="X25" s="50">
        <f>IF(X$1="Sí",100*(IND!X26-MIN(IND!X$11:X$42))/(MAX(IND!X$11:X$42)-MIN(IND!X$11:X$42)),100*(MAX(IND!X$11:X$42)-IND!X26)/(MAX(IND!X$11:X$42)-MIN(IND!X$11:X$42)))</f>
        <v>42.911444748393706</v>
      </c>
      <c r="Y25" s="50">
        <f>IF(Y$1="Sí",100*(IND!Y26-MIN(IND!Y$11:Y$42))/(MAX(IND!Y$11:Y$42)-MIN(IND!Y$11:Y$42)),100*(MAX(IND!Y$11:Y$42)-IND!Y26)/(MAX(IND!Y$11:Y$42)-MIN(IND!Y$11:Y$42)))</f>
        <v>0</v>
      </c>
      <c r="Z25" s="50">
        <f>IF(Z$1="Sí",100*(IND!Z26-MIN(IND!Z$11:Z$42))/(MAX(IND!Z$11:Z$42)-MIN(IND!Z$11:Z$42)),100*(MAX(IND!Z$11:Z$42)-IND!Z26)/(MAX(IND!Z$11:Z$42)-MIN(IND!Z$11:Z$42)))</f>
        <v>21.436912468834223</v>
      </c>
      <c r="AA25" s="50">
        <f>IF(AA$1="Sí",100*(IND!AA26-MIN(IND!AA$11:AA$42))/(MAX(IND!AA$11:AA$42)-MIN(IND!AA$11:AA$42)),100*(MAX(IND!AA$11:AA$42)-IND!AA26)/(MAX(IND!AA$11:AA$42)-MIN(IND!AA$11:AA$42)))</f>
        <v>60.826942446196355</v>
      </c>
      <c r="AB25" s="50">
        <f>IF(AB$1="Sí",100*(IND!AB26-MIN(IND!AB$11:AB$42))/(MAX(IND!AB$11:AB$42)-MIN(IND!AB$11:AB$42)),100*(MAX(IND!AB$11:AB$42)-IND!AB26)/(MAX(IND!AB$11:AB$42)-MIN(IND!AB$11:AB$42)))</f>
        <v>3.5830320246411143</v>
      </c>
      <c r="AC25" s="50">
        <f>IF(AC$1="Sí",100*(IND!AC26-MIN(IND!AC$11:AC$42))/(MAX(IND!AC$11:AC$42)-MIN(IND!AC$11:AC$42)),100*(MAX(IND!AC$11:AC$42)-IND!AC26)/(MAX(IND!AC$11:AC$42)-MIN(IND!AC$11:AC$42)))</f>
        <v>0</v>
      </c>
      <c r="AD25" s="50">
        <f>IF(AD$1="Sí",100*(IND!AD26-MIN(IND!AD$11:AD$42))/(MAX(IND!AD$11:AD$42)-MIN(IND!AD$11:AD$42)),100*(MAX(IND!AD$11:AD$42)-IND!AD26)/(MAX(IND!AD$11:AD$42)-MIN(IND!AD$11:AD$42)))</f>
        <v>43.581402784903297</v>
      </c>
      <c r="AE25" s="50">
        <f>IF(AE$1="Sí",100*(IND!AE26-MIN(IND!AE$11:AE$42))/(MAX(IND!AE$11:AE$42)-MIN(IND!AE$11:AE$42)),100*(MAX(IND!AE$11:AE$42)-IND!AE26)/(MAX(IND!AE$11:AE$42)-MIN(IND!AE$11:AE$42)))</f>
        <v>44.031351791079224</v>
      </c>
      <c r="AF25" s="50">
        <f>IF(AF$1="Sí",100*(IND!AF26-MIN(IND!AF$11:AF$42))/(MAX(IND!AF$11:AF$42)-MIN(IND!AF$11:AF$42)),100*(MAX(IND!AF$11:AF$42)-IND!AF26)/(MAX(IND!AF$11:AF$42)-MIN(IND!AF$11:AF$42)))</f>
        <v>47.822072147560675</v>
      </c>
      <c r="AG25" s="50">
        <f>IF(AG$1="Sí",100*(IND!AG26-MIN(IND!AG$11:AG$42))/(MAX(IND!AG$11:AG$42)-MIN(IND!AG$11:AG$42)),100*(MAX(IND!AG$11:AG$42)-IND!AG26)/(MAX(IND!AG$11:AG$42)-MIN(IND!AG$11:AG$42)))</f>
        <v>92.452475620055296</v>
      </c>
      <c r="AH25" s="50">
        <f>IF(AH$1="Sí",100*(IND!AH26-MIN(IND!AH$11:AH$42))/(MAX(IND!AH$11:AH$42)-MIN(IND!AH$11:AH$42)),100*(MAX(IND!AH$11:AH$42)-IND!AH26)/(MAX(IND!AH$11:AH$42)-MIN(IND!AH$11:AH$42)))</f>
        <v>12.604892316325083</v>
      </c>
      <c r="AI25" s="50">
        <f>IF(AI$1="Sí",100*(IND!AI26-MIN(IND!AI$11:AI$42))/(MAX(IND!AI$11:AI$42)-MIN(IND!AI$11:AI$42)),100*(MAX(IND!AI$11:AI$42)-IND!AI26)/(MAX(IND!AI$11:AI$42)-MIN(IND!AI$11:AI$42)))</f>
        <v>37.269344528488986</v>
      </c>
      <c r="AJ25" s="50">
        <f>IF(AJ$1="Sí",100*(IND!AJ26-MIN(IND!AJ$11:AJ$42))/(MAX(IND!AJ$11:AJ$42)-MIN(IND!AJ$11:AJ$42)),100*(MAX(IND!AJ$11:AJ$42)-IND!AJ26)/(MAX(IND!AJ$11:AJ$42)-MIN(IND!AJ$11:AJ$42)))</f>
        <v>72.659531573253403</v>
      </c>
      <c r="AK25" s="50">
        <f>IF(AK$1="Sí",100*(IND!AK26-MIN(IND!AK$11:AK$42))/(MAX(IND!AK$11:AK$42)-MIN(IND!AK$11:AK$42)),100*(MAX(IND!AK$11:AK$42)-IND!AK26)/(MAX(IND!AK$11:AK$42)-MIN(IND!AK$11:AK$42)))</f>
        <v>49.46355860714786</v>
      </c>
      <c r="AL25" s="50">
        <f>IF(AL$1="Sí",100*(IND!AL26-MIN(IND!AL$11:AL$42))/(MAX(IND!AL$11:AL$42)-MIN(IND!AL$11:AL$42)),100*(MAX(IND!AL$11:AL$42)-IND!AL26)/(MAX(IND!AL$11:AL$42)-MIN(IND!AL$11:AL$42)))</f>
        <v>6.5713108030903884</v>
      </c>
      <c r="AM25" s="50">
        <f>IF(AM$1="Sí",100*(IND!AM26-MIN(IND!AM$11:AM$42))/(MAX(IND!AM$11:AM$42)-MIN(IND!AM$11:AM$42)),100*(MAX(IND!AM$11:AM$42)-IND!AM26)/(MAX(IND!AM$11:AM$42)-MIN(IND!AM$11:AM$42)))</f>
        <v>0.1902467632540244</v>
      </c>
      <c r="AN25" s="50">
        <f>IF(AN$1="Sí",100*(IND!AN26-MIN(IND!AN$11:AN$42))/(MAX(IND!AN$11:AN$42)-MIN(IND!AN$11:AN$42)),100*(MAX(IND!AN$11:AN$42)-IND!AN26)/(MAX(IND!AN$11:AN$42)-MIN(IND!AN$11:AN$42)))</f>
        <v>14.71546546065858</v>
      </c>
      <c r="AO25" s="31"/>
      <c r="AP25" s="31"/>
      <c r="AQ25" s="50">
        <f>IF(AQ$1="Sí",100*(IND!AQ26-MIN(IND!AQ$11:AQ$42))/(MAX(IND!AQ$11:AQ$42)-MIN(IND!AQ$11:AQ$42)),100*(MAX(IND!AQ$11:AQ$42)-IND!AQ26)/(MAX(IND!AQ$11:AQ$42)-MIN(IND!AQ$11:AQ$42)))</f>
        <v>26.969550345080187</v>
      </c>
      <c r="AR25" s="50">
        <f>IF(AR$1="Sí",100*(IND!AR26-MIN(IND!AR$11:AR$42))/(MAX(IND!AR$11:AR$42)-MIN(IND!AR$11:AR$42)),100*(MAX(IND!AR$11:AR$42)-IND!AR26)/(MAX(IND!AR$11:AR$42)-MIN(IND!AR$11:AR$42)))</f>
        <v>14.293175243786585</v>
      </c>
      <c r="AS25" s="50">
        <f>IF(AS$1="Sí",100*(IND!AS26-MIN(IND!AS$11:AS$42))/(MAX(IND!AS$11:AS$42)-MIN(IND!AS$11:AS$42)),100*(MAX(IND!AS$11:AS$42)-IND!AS26)/(MAX(IND!AS$11:AS$42)-MIN(IND!AS$11:AS$42)))</f>
        <v>18.571105764058263</v>
      </c>
      <c r="AT25" s="50">
        <f>IF(AT$1="Sí",100*(IND!AT26-MIN(IND!AT$11:AT$42))/(MAX(IND!AT$11:AT$42)-MIN(IND!AT$11:AT$42)),100*(MAX(IND!AT$11:AT$42)-IND!AT26)/(MAX(IND!AT$11:AT$42)-MIN(IND!AT$11:AT$42)))</f>
        <v>40.500763393989601</v>
      </c>
      <c r="AU25" s="50">
        <f>IF(AU$1="Sí",100*(IND!AU26-MIN(IND!AU$11:AU$42))/(MAX(IND!AU$11:AU$42)-MIN(IND!AU$11:AU$42)),100*(MAX(IND!AU$11:AU$42)-IND!AU26)/(MAX(IND!AU$11:AU$42)-MIN(IND!AU$11:AU$42)))</f>
        <v>11.6428515197036</v>
      </c>
      <c r="AV25" s="50">
        <f>IF(AV$1="Sí",100*(IND!AV26-MIN(IND!AV$11:AV$42))/(MAX(IND!AV$11:AV$42)-MIN(IND!AV$11:AV$42)),100*(MAX(IND!AV$11:AV$42)-IND!AV26)/(MAX(IND!AV$11:AV$42)-MIN(IND!AV$11:AV$42)))</f>
        <v>18.43011194709602</v>
      </c>
      <c r="AW25" s="50">
        <f>IF(AW$1="Sí",100*(IND!AW26-MIN(IND!AW$11:AW$42))/(MAX(IND!AW$11:AW$42)-MIN(IND!AW$11:AW$42)),100*(MAX(IND!AW$11:AW$42)-IND!AW26)/(MAX(IND!AW$11:AW$42)-MIN(IND!AW$11:AW$42)))</f>
        <v>0</v>
      </c>
      <c r="AX25" s="50">
        <f>IF(AX$1="Sí",100*(IND!AX26-MIN(IND!AX$11:AX$42))/(MAX(IND!AX$11:AX$42)-MIN(IND!AX$11:AX$42)),100*(MAX(IND!AX$11:AX$42)-IND!AX26)/(MAX(IND!AX$11:AX$42)-MIN(IND!AX$11:AX$42)))</f>
        <v>0</v>
      </c>
      <c r="AY25" s="50">
        <f>IF(AY$1="Sí",100*(IND!AY26-MIN(IND!AY$11:AY$42))/(MAX(IND!AY$11:AY$42)-MIN(IND!AY$11:AY$42)),100*(MAX(IND!AY$11:AY$42)-IND!AY26)/(MAX(IND!AY$11:AY$42)-MIN(IND!AY$11:AY$42)))</f>
        <v>0</v>
      </c>
      <c r="AZ25" s="50">
        <f>IF(AZ$1="Sí",100*(IND!AZ26-MIN(IND!AZ$11:AZ$42))/(MAX(IND!AZ$11:AZ$42)-MIN(IND!AZ$11:AZ$42)),100*(MAX(IND!AZ$11:AZ$42)-IND!AZ26)/(MAX(IND!AZ$11:AZ$42)-MIN(IND!AZ$11:AZ$42)))</f>
        <v>13.796614345808631</v>
      </c>
      <c r="BA25" s="50">
        <f>IF(BA$1="Sí",100*(IND!BA26-MIN(IND!BA$11:BA$42))/(MAX(IND!BA$11:BA$42)-MIN(IND!BA$11:BA$42)),100*(MAX(IND!BA$11:BA$42)-IND!BA26)/(MAX(IND!BA$11:BA$42)-MIN(IND!BA$11:BA$42)))</f>
        <v>1.9063258770858624</v>
      </c>
      <c r="BB25" s="50">
        <f>IF(BB$1="Sí",100*(IND!BB26-MIN(IND!BB$11:BB$42))/(MAX(IND!BB$11:BB$42)-MIN(IND!BB$11:BB$42)),100*(MAX(IND!BB$11:BB$42)-IND!BB26)/(MAX(IND!BB$11:BB$42)-MIN(IND!BB$11:BB$42)))</f>
        <v>23.024914011242142</v>
      </c>
      <c r="BC25" s="50">
        <f>IF(BC$1="Sí",100*(IND!BC26-MIN(IND!BC$11:BC$42))/(MAX(IND!BC$11:BC$42)-MIN(IND!BC$11:BC$42)),100*(MAX(IND!BC$11:BC$42)-IND!BC26)/(MAX(IND!BC$11:BC$42)-MIN(IND!BC$11:BC$42)))</f>
        <v>6.9534224966854161</v>
      </c>
      <c r="BD25" s="50">
        <f>IF(BD$1="Sí",100*(IND!BD26-MIN(IND!BD$11:BD$42))/(MAX(IND!BD$11:BD$42)-MIN(IND!BD$11:BD$42)),100*(MAX(IND!BD$11:BD$42)-IND!BD26)/(MAX(IND!BD$11:BD$42)-MIN(IND!BD$11:BD$42)))</f>
        <v>8.2584862672129962</v>
      </c>
      <c r="BE25" s="50">
        <f>IF(BE$1="Sí",100*(IND!BE26-MIN(IND!BE$11:BE$42))/(MAX(IND!BE$11:BE$42)-MIN(IND!BE$11:BE$42)),100*(MAX(IND!BE$11:BE$42)-IND!BE26)/(MAX(IND!BE$11:BE$42)-MIN(IND!BE$11:BE$42)))</f>
        <v>16.411860699223059</v>
      </c>
      <c r="BF25" s="50">
        <f>IF(BF$1="Sí",100*(IND!BF26-MIN(IND!BF$11:BF$42))/(MAX(IND!BF$11:BF$42)-MIN(IND!BF$11:BF$42)),100*(MAX(IND!BF$11:BF$42)-IND!BF26)/(MAX(IND!BF$11:BF$42)-MIN(IND!BF$11:BF$42)))</f>
        <v>71.463742301257597</v>
      </c>
      <c r="BG25" s="50">
        <f>IF(BG$1="Sí",100*(IND!BG26-MIN(IND!BG$11:BG$42))/(MAX(IND!BG$11:BG$42)-MIN(IND!BG$11:BG$42)),100*(MAX(IND!BG$11:BG$42)-IND!BG26)/(MAX(IND!BG$11:BG$42)-MIN(IND!BG$11:BG$42)))</f>
        <v>5.0955396722871855</v>
      </c>
      <c r="BH25" s="31"/>
      <c r="BI25" s="50">
        <f>IF(BI$1="Sí",100*(IND!BI26-MIN(IND!BI$11:BI$42))/(MAX(IND!BI$11:BI$42)-MIN(IND!BI$11:BI$42)),100*(MAX(IND!BI$11:BI$42)-IND!BI26)/(MAX(IND!BI$11:BI$42)-MIN(IND!BI$11:BI$42)))</f>
        <v>0</v>
      </c>
      <c r="BJ25" s="31"/>
      <c r="BK25" s="50">
        <f>IF(BK$1="Sí",100*(IND!BK26-MIN(IND!BK$11:BK$42))/(MAX(IND!BK$11:BK$42)-MIN(IND!BK$11:BK$42)),100*(MAX(IND!BK$11:BK$42)-IND!BK26)/(MAX(IND!BK$11:BK$42)-MIN(IND!BK$11:BK$42)))</f>
        <v>33.625079696905466</v>
      </c>
      <c r="BL25" s="50">
        <f>IF(BL$1="Sí",100*(IND!BL26-MIN(IND!BL$11:BL$42))/(MAX(IND!BL$11:BL$42)-MIN(IND!BL$11:BL$42)),100*(MAX(IND!BL$11:BL$42)-IND!BL26)/(MAX(IND!BL$11:BL$42)-MIN(IND!BL$11:BL$42)))</f>
        <v>42.203945699367132</v>
      </c>
      <c r="BM25" s="50">
        <f>IF(BM$1="Sí",100*(IND!BM26-MIN(IND!BM$11:BM$42))/(MAX(IND!BM$11:BM$42)-MIN(IND!BM$11:BM$42)),100*(MAX(IND!BM$11:BM$42)-IND!BM26)/(MAX(IND!BM$11:BM$42)-MIN(IND!BM$11:BM$42)))</f>
        <v>46.148283733457561</v>
      </c>
      <c r="BN25" s="50">
        <f>IF(BN$1="Sí",100*(IND!BN26-MIN(IND!BN$11:BN$42))/(MAX(IND!BN$11:BN$42)-MIN(IND!BN$11:BN$42)),100*(MAX(IND!BN$11:BN$42)-IND!BN26)/(MAX(IND!BN$11:BN$42)-MIN(IND!BN$11:BN$42)))</f>
        <v>20.128557615632619</v>
      </c>
      <c r="BO25" s="50">
        <f>IF(BO$1="Sí",100*(IND!BO26-MIN(IND!BO$11:BO$42))/(MAX(IND!BO$11:BO$42)-MIN(IND!BO$11:BO$42)),100*(MAX(IND!BO$11:BO$42)-IND!BO26)/(MAX(IND!BO$11:BO$42)-MIN(IND!BO$11:BO$42)))</f>
        <v>19.18703576497791</v>
      </c>
      <c r="BP25" s="31"/>
      <c r="BQ25" s="31"/>
      <c r="BR25" s="31"/>
      <c r="BS25" s="31"/>
      <c r="BT25" s="31"/>
      <c r="BU25" s="95"/>
      <c r="BV25" s="8">
        <f>IND!BV26</f>
        <v>4820.737032</v>
      </c>
      <c r="BW25" s="8" t="str">
        <f>IND!BW26</f>
        <v>Centro-occidente</v>
      </c>
      <c r="BX25" s="36">
        <f>IND!BX26</f>
        <v>0.68911317054242893</v>
      </c>
      <c r="BY25" s="8">
        <f>IND!BY26</f>
        <v>0.75473820000000003</v>
      </c>
      <c r="BZ25" s="8" t="str">
        <f>IND!BZ26</f>
        <v>Alto</v>
      </c>
      <c r="CA25" s="8">
        <f>IND!CA26</f>
        <v>3.8413183689117001</v>
      </c>
      <c r="CB25" s="36">
        <f>IND!CB26</f>
        <v>0.77942862819181191</v>
      </c>
      <c r="CC25" s="91">
        <f>IND!CC26</f>
        <v>9875.1728027791887</v>
      </c>
    </row>
    <row r="26" spans="2:81" x14ac:dyDescent="0.25">
      <c r="B26" s="5">
        <v>17</v>
      </c>
      <c r="C26" s="6" t="s">
        <v>40</v>
      </c>
      <c r="D26"/>
      <c r="E26" s="50">
        <f>IF(E$1="Sí",100*(IND!E27-MIN(IND!E$11:E$42))/(MAX(IND!E$11:E$42)-MIN(IND!E$11:E$42)),100*(MAX(IND!E$11:E$42)-IND!E27)/(MAX(IND!E$11:E$42)-MIN(IND!E$11:E$42)))</f>
        <v>24.697510726389375</v>
      </c>
      <c r="F26" s="50">
        <f>IF(F$1="Sí",100*(IND!F27-MIN(IND!F$11:F$42))/(MAX(IND!F$11:F$42)-MIN(IND!F$11:F$42)),100*(MAX(IND!F$11:F$42)-IND!F27)/(MAX(IND!F$11:F$42)-MIN(IND!F$11:F$42)))</f>
        <v>63.820124826196647</v>
      </c>
      <c r="G26" s="50">
        <f>IF(G$1="Sí",100*(IND!G27-MIN(IND!G$11:G$42))/(MAX(IND!G$11:G$42)-MIN(IND!G$11:G$42)),100*(MAX(IND!G$11:G$42)-IND!G27)/(MAX(IND!G$11:G$42)-MIN(IND!G$11:G$42)))</f>
        <v>51.040496802559993</v>
      </c>
      <c r="H26" s="50">
        <f>IF(H$1="Sí",100*(IND!H27-MIN(IND!H$11:H$42))/(MAX(IND!H$11:H$42)-MIN(IND!H$11:H$42)),100*(MAX(IND!H$11:H$42)-IND!H27)/(MAX(IND!H$11:H$42)-MIN(IND!H$11:H$42)))</f>
        <v>77.345771423356695</v>
      </c>
      <c r="I26" s="50">
        <f>IF(I$1="Sí",100*(IND!I27-MIN(IND!I$11:I$42))/(MAX(IND!I$11:I$42)-MIN(IND!I$11:I$42)),100*(MAX(IND!I$11:I$42)-IND!I27)/(MAX(IND!I$11:I$42)-MIN(IND!I$11:I$42)))</f>
        <v>17.800069833848067</v>
      </c>
      <c r="J26" s="50">
        <f>IF(J$1="Sí",100*(IND!J27-MIN(IND!J$11:J$42))/(MAX(IND!J$11:J$42)-MIN(IND!J$11:J$42)),100*(MAX(IND!J$11:J$42)-IND!J27)/(MAX(IND!J$11:J$42)-MIN(IND!J$11:J$42)))</f>
        <v>46.527835965298109</v>
      </c>
      <c r="K26" s="50">
        <f>IF(K$1="Sí",100*(IND!K27-MIN(IND!K$11:K$42))/(MAX(IND!K$11:K$42)-MIN(IND!K$11:K$42)),100*(MAX(IND!K$11:K$42)-IND!K27)/(MAX(IND!K$11:K$42)-MIN(IND!K$11:K$42)))</f>
        <v>58.159912617756284</v>
      </c>
      <c r="L26" s="50">
        <f>IF(L$1="Sí",100*(IND!L27-MIN(IND!L$11:L$42))/(MAX(IND!L$11:L$42)-MIN(IND!L$11:L$42)),100*(MAX(IND!L$11:L$42)-IND!L27)/(MAX(IND!L$11:L$42)-MIN(IND!L$11:L$42)))</f>
        <v>67.878160546032476</v>
      </c>
      <c r="M26" s="50">
        <f>IF(M$1="Sí",100*(IND!M27-MIN(IND!M$11:M$42))/(MAX(IND!M$11:M$42)-MIN(IND!M$11:M$42)),100*(MAX(IND!M$11:M$42)-IND!M27)/(MAX(IND!M$11:M$42)-MIN(IND!M$11:M$42)))</f>
        <v>48.073555072929693</v>
      </c>
      <c r="N26" s="50">
        <f>IF(N$1="Sí",100*(IND!N27-MIN(IND!N$11:N$42))/(MAX(IND!N$11:N$42)-MIN(IND!N$11:N$42)),100*(MAX(IND!N$11:N$42)-IND!N27)/(MAX(IND!N$11:N$42)-MIN(IND!N$11:N$42)))</f>
        <v>57.142995324450041</v>
      </c>
      <c r="O26" s="50">
        <f>IF(O$1="Sí",100*(IND!O27-MIN(IND!O$11:O$42))/(MAX(IND!O$11:O$42)-MIN(IND!O$11:O$42)),100*(MAX(IND!O$11:O$42)-IND!O27)/(MAX(IND!O$11:O$42)-MIN(IND!O$11:O$42)))</f>
        <v>23.235253119039552</v>
      </c>
      <c r="P26" s="50">
        <f>IF(P$1="Sí",100*(IND!P27-MIN(IND!P$11:P$42))/(MAX(IND!P$11:P$42)-MIN(IND!P$11:P$42)),100*(MAX(IND!P$11:P$42)-IND!P27)/(MAX(IND!P$11:P$42)-MIN(IND!P$11:P$42)))</f>
        <v>56.772377285111581</v>
      </c>
      <c r="Q26" s="50">
        <f>IF(Q$1="Sí",100*(IND!Q27-MIN(IND!Q$11:Q$42))/(MAX(IND!Q$11:Q$42)-MIN(IND!Q$11:Q$42)),100*(MAX(IND!Q$11:Q$42)-IND!Q27)/(MAX(IND!Q$11:Q$42)-MIN(IND!Q$11:Q$42)))</f>
        <v>54.063994957509422</v>
      </c>
      <c r="R26" s="50">
        <f>IF(R$1="Sí",100*(IND!R27-MIN(IND!R$11:R$42))/(MAX(IND!R$11:R$42)-MIN(IND!R$11:R$42)),100*(MAX(IND!R$11:R$42)-IND!R27)/(MAX(IND!R$11:R$42)-MIN(IND!R$11:R$42)))</f>
        <v>71.944927423627533</v>
      </c>
      <c r="S26" s="50">
        <f>IF(S$1="Sí",100*(IND!S27-MIN(IND!S$11:S$42))/(MAX(IND!S$11:S$42)-MIN(IND!S$11:S$42)),100*(MAX(IND!S$11:S$42)-IND!S27)/(MAX(IND!S$11:S$42)-MIN(IND!S$11:S$42)))</f>
        <v>51.279614638584597</v>
      </c>
      <c r="T26" s="50">
        <f>IF(T$1="Sí",100*(IND!T27-MIN(IND!T$11:T$42))/(MAX(IND!T$11:T$42)-MIN(IND!T$11:T$42)),100*(MAX(IND!T$11:T$42)-IND!T27)/(MAX(IND!T$11:T$42)-MIN(IND!T$11:T$42)))</f>
        <v>57.448750038119336</v>
      </c>
      <c r="U26" s="50">
        <f>IF(U$1="Sí",100*(IND!U27-MIN(IND!U$11:U$42))/(MAX(IND!U$11:U$42)-MIN(IND!U$11:U$42)),100*(MAX(IND!U$11:U$42)-IND!U27)/(MAX(IND!U$11:U$42)-MIN(IND!U$11:U$42)))</f>
        <v>54.312164540812915</v>
      </c>
      <c r="V26" s="50">
        <f>IF(V$1="Sí",100*(IND!V27-MIN(IND!V$11:V$42))/(MAX(IND!V$11:V$42)-MIN(IND!V$11:V$42)),100*(MAX(IND!V$11:V$42)-IND!V27)/(MAX(IND!V$11:V$42)-MIN(IND!V$11:V$42)))</f>
        <v>8.2929452767027154</v>
      </c>
      <c r="W26" s="50">
        <f>IF(W$1="Sí",100*(IND!W27-MIN(IND!W$11:W$42))/(MAX(IND!W$11:W$42)-MIN(IND!W$11:W$42)),100*(MAX(IND!W$11:W$42)-IND!W27)/(MAX(IND!W$11:W$42)-MIN(IND!W$11:W$42)))</f>
        <v>42.323099373372635</v>
      </c>
      <c r="X26" s="50">
        <f>IF(X$1="Sí",100*(IND!X27-MIN(IND!X$11:X$42))/(MAX(IND!X$11:X$42)-MIN(IND!X$11:X$42)),100*(MAX(IND!X$11:X$42)-IND!X27)/(MAX(IND!X$11:X$42)-MIN(IND!X$11:X$42)))</f>
        <v>41.165150454863586</v>
      </c>
      <c r="Y26" s="50">
        <f>IF(Y$1="Sí",100*(IND!Y27-MIN(IND!Y$11:Y$42))/(MAX(IND!Y$11:Y$42)-MIN(IND!Y$11:Y$42)),100*(MAX(IND!Y$11:Y$42)-IND!Y27)/(MAX(IND!Y$11:Y$42)-MIN(IND!Y$11:Y$42)))</f>
        <v>15.499393192252743</v>
      </c>
      <c r="Z26" s="50">
        <f>IF(Z$1="Sí",100*(IND!Z27-MIN(IND!Z$11:Z$42))/(MAX(IND!Z$11:Z$42)-MIN(IND!Z$11:Z$42)),100*(MAX(IND!Z$11:Z$42)-IND!Z27)/(MAX(IND!Z$11:Z$42)-MIN(IND!Z$11:Z$42)))</f>
        <v>21.187021246180869</v>
      </c>
      <c r="AA26" s="50">
        <f>IF(AA$1="Sí",100*(IND!AA27-MIN(IND!AA$11:AA$42))/(MAX(IND!AA$11:AA$42)-MIN(IND!AA$11:AA$42)),100*(MAX(IND!AA$11:AA$42)-IND!AA27)/(MAX(IND!AA$11:AA$42)-MIN(IND!AA$11:AA$42)))</f>
        <v>46.751777723782858</v>
      </c>
      <c r="AB26" s="50">
        <f>IF(AB$1="Sí",100*(IND!AB27-MIN(IND!AB$11:AB$42))/(MAX(IND!AB$11:AB$42)-MIN(IND!AB$11:AB$42)),100*(MAX(IND!AB$11:AB$42)-IND!AB27)/(MAX(IND!AB$11:AB$42)-MIN(IND!AB$11:AB$42)))</f>
        <v>0</v>
      </c>
      <c r="AC26" s="50">
        <f>IF(AC$1="Sí",100*(IND!AC27-MIN(IND!AC$11:AC$42))/(MAX(IND!AC$11:AC$42)-MIN(IND!AC$11:AC$42)),100*(MAX(IND!AC$11:AC$42)-IND!AC27)/(MAX(IND!AC$11:AC$42)-MIN(IND!AC$11:AC$42)))</f>
        <v>85.620915032679761</v>
      </c>
      <c r="AD26" s="50">
        <f>IF(AD$1="Sí",100*(IND!AD27-MIN(IND!AD$11:AD$42))/(MAX(IND!AD$11:AD$42)-MIN(IND!AD$11:AD$42)),100*(MAX(IND!AD$11:AD$42)-IND!AD27)/(MAX(IND!AD$11:AD$42)-MIN(IND!AD$11:AD$42)))</f>
        <v>40.996388675517792</v>
      </c>
      <c r="AE26" s="50">
        <f>IF(AE$1="Sí",100*(IND!AE27-MIN(IND!AE$11:AE$42))/(MAX(IND!AE$11:AE$42)-MIN(IND!AE$11:AE$42)),100*(MAX(IND!AE$11:AE$42)-IND!AE27)/(MAX(IND!AE$11:AE$42)-MIN(IND!AE$11:AE$42)))</f>
        <v>41.910447455500439</v>
      </c>
      <c r="AF26" s="50">
        <f>IF(AF$1="Sí",100*(IND!AF27-MIN(IND!AF$11:AF$42))/(MAX(IND!AF$11:AF$42)-MIN(IND!AF$11:AF$42)),100*(MAX(IND!AF$11:AF$42)-IND!AF27)/(MAX(IND!AF$11:AF$42)-MIN(IND!AF$11:AF$42)))</f>
        <v>21.719559307995617</v>
      </c>
      <c r="AG26" s="50">
        <f>IF(AG$1="Sí",100*(IND!AG27-MIN(IND!AG$11:AG$42))/(MAX(IND!AG$11:AG$42)-MIN(IND!AG$11:AG$42)),100*(MAX(IND!AG$11:AG$42)-IND!AG27)/(MAX(IND!AG$11:AG$42)-MIN(IND!AG$11:AG$42)))</f>
        <v>81.631109243078868</v>
      </c>
      <c r="AH26" s="50">
        <f>IF(AH$1="Sí",100*(IND!AH27-MIN(IND!AH$11:AH$42))/(MAX(IND!AH$11:AH$42)-MIN(IND!AH$11:AH$42)),100*(MAX(IND!AH$11:AH$42)-IND!AH27)/(MAX(IND!AH$11:AH$42)-MIN(IND!AH$11:AH$42)))</f>
        <v>13.912350306688733</v>
      </c>
      <c r="AI26" s="50">
        <f>IF(AI$1="Sí",100*(IND!AI27-MIN(IND!AI$11:AI$42))/(MAX(IND!AI$11:AI$42)-MIN(IND!AI$11:AI$42)),100*(MAX(IND!AI$11:AI$42)-IND!AI27)/(MAX(IND!AI$11:AI$42)-MIN(IND!AI$11:AI$42)))</f>
        <v>20.915421620810388</v>
      </c>
      <c r="AJ26" s="50">
        <f>IF(AJ$1="Sí",100*(IND!AJ27-MIN(IND!AJ$11:AJ$42))/(MAX(IND!AJ$11:AJ$42)-MIN(IND!AJ$11:AJ$42)),100*(MAX(IND!AJ$11:AJ$42)-IND!AJ27)/(MAX(IND!AJ$11:AJ$42)-MIN(IND!AJ$11:AJ$42)))</f>
        <v>81.313263718035373</v>
      </c>
      <c r="AK26" s="50">
        <f>IF(AK$1="Sí",100*(IND!AK27-MIN(IND!AK$11:AK$42))/(MAX(IND!AK$11:AK$42)-MIN(IND!AK$11:AK$42)),100*(MAX(IND!AK$11:AK$42)-IND!AK27)/(MAX(IND!AK$11:AK$42)-MIN(IND!AK$11:AK$42)))</f>
        <v>62.080409843941688</v>
      </c>
      <c r="AL26" s="50">
        <f>IF(AL$1="Sí",100*(IND!AL27-MIN(IND!AL$11:AL$42))/(MAX(IND!AL$11:AL$42)-MIN(IND!AL$11:AL$42)),100*(MAX(IND!AL$11:AL$42)-IND!AL27)/(MAX(IND!AL$11:AL$42)-MIN(IND!AL$11:AL$42)))</f>
        <v>36.158641792142724</v>
      </c>
      <c r="AM26" s="50">
        <f>IF(AM$1="Sí",100*(IND!AM27-MIN(IND!AM$11:AM$42))/(MAX(IND!AM$11:AM$42)-MIN(IND!AM$11:AM$42)),100*(MAX(IND!AM$11:AM$42)-IND!AM27)/(MAX(IND!AM$11:AM$42)-MIN(IND!AM$11:AM$42)))</f>
        <v>11.853918179837795</v>
      </c>
      <c r="AN26" s="50">
        <f>IF(AN$1="Sí",100*(IND!AN27-MIN(IND!AN$11:AN$42))/(MAX(IND!AN$11:AN$42)-MIN(IND!AN$11:AN$42)),100*(MAX(IND!AN$11:AN$42)-IND!AN27)/(MAX(IND!AN$11:AN$42)-MIN(IND!AN$11:AN$42)))</f>
        <v>54.735447913168926</v>
      </c>
      <c r="AO26" s="31"/>
      <c r="AP26" s="31"/>
      <c r="AQ26" s="50">
        <f>IF(AQ$1="Sí",100*(IND!AQ27-MIN(IND!AQ$11:AQ$42))/(MAX(IND!AQ$11:AQ$42)-MIN(IND!AQ$11:AQ$42)),100*(MAX(IND!AQ$11:AQ$42)-IND!AQ27)/(MAX(IND!AQ$11:AQ$42)-MIN(IND!AQ$11:AQ$42)))</f>
        <v>44.50600510431628</v>
      </c>
      <c r="AR26" s="50">
        <f>IF(AR$1="Sí",100*(IND!AR27-MIN(IND!AR$11:AR$42))/(MAX(IND!AR$11:AR$42)-MIN(IND!AR$11:AR$42)),100*(MAX(IND!AR$11:AR$42)-IND!AR27)/(MAX(IND!AR$11:AR$42)-MIN(IND!AR$11:AR$42)))</f>
        <v>39.264369833376712</v>
      </c>
      <c r="AS26" s="50">
        <f>IF(AS$1="Sí",100*(IND!AS27-MIN(IND!AS$11:AS$42))/(MAX(IND!AS$11:AS$42)-MIN(IND!AS$11:AS$42)),100*(MAX(IND!AS$11:AS$42)-IND!AS27)/(MAX(IND!AS$11:AS$42)-MIN(IND!AS$11:AS$42)))</f>
        <v>6.9705946617660608</v>
      </c>
      <c r="AT26" s="50">
        <f>IF(AT$1="Sí",100*(IND!AT27-MIN(IND!AT$11:AT$42))/(MAX(IND!AT$11:AT$42)-MIN(IND!AT$11:AT$42)),100*(MAX(IND!AT$11:AT$42)-IND!AT27)/(MAX(IND!AT$11:AT$42)-MIN(IND!AT$11:AT$42)))</f>
        <v>3.4663203158030109</v>
      </c>
      <c r="AU26" s="50">
        <f>IF(AU$1="Sí",100*(IND!AU27-MIN(IND!AU$11:AU$42))/(MAX(IND!AU$11:AU$42)-MIN(IND!AU$11:AU$42)),100*(MAX(IND!AU$11:AU$42)-IND!AU27)/(MAX(IND!AU$11:AU$42)-MIN(IND!AU$11:AU$42)))</f>
        <v>3.9056075234699419</v>
      </c>
      <c r="AV26" s="50">
        <f>IF(AV$1="Sí",100*(IND!AV27-MIN(IND!AV$11:AV$42))/(MAX(IND!AV$11:AV$42)-MIN(IND!AV$11:AV$42)),100*(MAX(IND!AV$11:AV$42)-IND!AV27)/(MAX(IND!AV$11:AV$42)-MIN(IND!AV$11:AV$42)))</f>
        <v>16.417060436162455</v>
      </c>
      <c r="AW26" s="50">
        <f>IF(AW$1="Sí",100*(IND!AW27-MIN(IND!AW$11:AW$42))/(MAX(IND!AW$11:AW$42)-MIN(IND!AW$11:AW$42)),100*(MAX(IND!AW$11:AW$42)-IND!AW27)/(MAX(IND!AW$11:AW$42)-MIN(IND!AW$11:AW$42)))</f>
        <v>13.205793119239797</v>
      </c>
      <c r="AX26" s="50">
        <f>IF(AX$1="Sí",100*(IND!AX27-MIN(IND!AX$11:AX$42))/(MAX(IND!AX$11:AX$42)-MIN(IND!AX$11:AX$42)),100*(MAX(IND!AX$11:AX$42)-IND!AX27)/(MAX(IND!AX$11:AX$42)-MIN(IND!AX$11:AX$42)))</f>
        <v>9.9469109153491626</v>
      </c>
      <c r="AY26" s="50">
        <f>IF(AY$1="Sí",100*(IND!AY27-MIN(IND!AY$11:AY$42))/(MAX(IND!AY$11:AY$42)-MIN(IND!AY$11:AY$42)),100*(MAX(IND!AY$11:AY$42)-IND!AY27)/(MAX(IND!AY$11:AY$42)-MIN(IND!AY$11:AY$42)))</f>
        <v>12.368300653892016</v>
      </c>
      <c r="AZ26" s="50">
        <f>IF(AZ$1="Sí",100*(IND!AZ27-MIN(IND!AZ$11:AZ$42))/(MAX(IND!AZ$11:AZ$42)-MIN(IND!AZ$11:AZ$42)),100*(MAX(IND!AZ$11:AZ$42)-IND!AZ27)/(MAX(IND!AZ$11:AZ$42)-MIN(IND!AZ$11:AZ$42)))</f>
        <v>51.629435641639866</v>
      </c>
      <c r="BA26" s="50">
        <f>IF(BA$1="Sí",100*(IND!BA27-MIN(IND!BA$11:BA$42))/(MAX(IND!BA$11:BA$42)-MIN(IND!BA$11:BA$42)),100*(MAX(IND!BA$11:BA$42)-IND!BA27)/(MAX(IND!BA$11:BA$42)-MIN(IND!BA$11:BA$42)))</f>
        <v>27.438150916332429</v>
      </c>
      <c r="BB26" s="50">
        <f>IF(BB$1="Sí",100*(IND!BB27-MIN(IND!BB$11:BB$42))/(MAX(IND!BB$11:BB$42)-MIN(IND!BB$11:BB$42)),100*(MAX(IND!BB$11:BB$42)-IND!BB27)/(MAX(IND!BB$11:BB$42)-MIN(IND!BB$11:BB$42)))</f>
        <v>13.676241009239265</v>
      </c>
      <c r="BC26" s="50">
        <f>IF(BC$1="Sí",100*(IND!BC27-MIN(IND!BC$11:BC$42))/(MAX(IND!BC$11:BC$42)-MIN(IND!BC$11:BC$42)),100*(MAX(IND!BC$11:BC$42)-IND!BC27)/(MAX(IND!BC$11:BC$42)-MIN(IND!BC$11:BC$42)))</f>
        <v>17.337757431936183</v>
      </c>
      <c r="BD26" s="50">
        <f>IF(BD$1="Sí",100*(IND!BD27-MIN(IND!BD$11:BD$42))/(MAX(IND!BD$11:BD$42)-MIN(IND!BD$11:BD$42)),100*(MAX(IND!BD$11:BD$42)-IND!BD27)/(MAX(IND!BD$11:BD$42)-MIN(IND!BD$11:BD$42)))</f>
        <v>31.633190475321488</v>
      </c>
      <c r="BE26" s="50">
        <f>IF(BE$1="Sí",100*(IND!BE27-MIN(IND!BE$11:BE$42))/(MAX(IND!BE$11:BE$42)-MIN(IND!BE$11:BE$42)),100*(MAX(IND!BE$11:BE$42)-IND!BE27)/(MAX(IND!BE$11:BE$42)-MIN(IND!BE$11:BE$42)))</f>
        <v>19.90120822930314</v>
      </c>
      <c r="BF26" s="50">
        <f>IF(BF$1="Sí",100*(IND!BF27-MIN(IND!BF$11:BF$42))/(MAX(IND!BF$11:BF$42)-MIN(IND!BF$11:BF$42)),100*(MAX(IND!BF$11:BF$42)-IND!BF27)/(MAX(IND!BF$11:BF$42)-MIN(IND!BF$11:BF$42)))</f>
        <v>89.192421793421119</v>
      </c>
      <c r="BG26" s="50">
        <f>IF(BG$1="Sí",100*(IND!BG27-MIN(IND!BG$11:BG$42))/(MAX(IND!BG$11:BG$42)-MIN(IND!BG$11:BG$42)),100*(MAX(IND!BG$11:BG$42)-IND!BG27)/(MAX(IND!BG$11:BG$42)-MIN(IND!BG$11:BG$42)))</f>
        <v>33.080203864418877</v>
      </c>
      <c r="BH26" s="31"/>
      <c r="BI26" s="50">
        <f>IF(BI$1="Sí",100*(IND!BI27-MIN(IND!BI$11:BI$42))/(MAX(IND!BI$11:BI$42)-MIN(IND!BI$11:BI$42)),100*(MAX(IND!BI$11:BI$42)-IND!BI27)/(MAX(IND!BI$11:BI$42)-MIN(IND!BI$11:BI$42)))</f>
        <v>98.12373225152129</v>
      </c>
      <c r="BJ26" s="31"/>
      <c r="BK26" s="50">
        <f>IF(BK$1="Sí",100*(IND!BK27-MIN(IND!BK$11:BK$42))/(MAX(IND!BK$11:BK$42)-MIN(IND!BK$11:BK$42)),100*(MAX(IND!BK$11:BK$42)-IND!BK27)/(MAX(IND!BK$11:BK$42)-MIN(IND!BK$11:BK$42)))</f>
        <v>27.577694485252287</v>
      </c>
      <c r="BL26" s="50">
        <f>IF(BL$1="Sí",100*(IND!BL27-MIN(IND!BL$11:BL$42))/(MAX(IND!BL$11:BL$42)-MIN(IND!BL$11:BL$42)),100*(MAX(IND!BL$11:BL$42)-IND!BL27)/(MAX(IND!BL$11:BL$42)-MIN(IND!BL$11:BL$42)))</f>
        <v>54.756981155887594</v>
      </c>
      <c r="BM26" s="50">
        <f>IF(BM$1="Sí",100*(IND!BM27-MIN(IND!BM$11:BM$42))/(MAX(IND!BM$11:BM$42)-MIN(IND!BM$11:BM$42)),100*(MAX(IND!BM$11:BM$42)-IND!BM27)/(MAX(IND!BM$11:BM$42)-MIN(IND!BM$11:BM$42)))</f>
        <v>70.604109881069007</v>
      </c>
      <c r="BN26" s="50">
        <f>IF(BN$1="Sí",100*(IND!BN27-MIN(IND!BN$11:BN$42))/(MAX(IND!BN$11:BN$42)-MIN(IND!BN$11:BN$42)),100*(MAX(IND!BN$11:BN$42)-IND!BN27)/(MAX(IND!BN$11:BN$42)-MIN(IND!BN$11:BN$42)))</f>
        <v>73.282458800296197</v>
      </c>
      <c r="BO26" s="50">
        <f>IF(BO$1="Sí",100*(IND!BO27-MIN(IND!BO$11:BO$42))/(MAX(IND!BO$11:BO$42)-MIN(IND!BO$11:BO$42)),100*(MAX(IND!BO$11:BO$42)-IND!BO27)/(MAX(IND!BO$11:BO$42)-MIN(IND!BO$11:BO$42)))</f>
        <v>51.568280961046298</v>
      </c>
      <c r="BP26" s="31"/>
      <c r="BQ26" s="31"/>
      <c r="BR26" s="31"/>
      <c r="BS26" s="31"/>
      <c r="BT26" s="31"/>
      <c r="BU26" s="95"/>
      <c r="BV26" s="8">
        <f>IND!BV27</f>
        <v>4172.5693540000002</v>
      </c>
      <c r="BW26" s="8" t="str">
        <f>IND!BW27</f>
        <v>Centro</v>
      </c>
      <c r="BX26" s="36">
        <f>IND!BX27</f>
        <v>0.83550147747435455</v>
      </c>
      <c r="BY26" s="8">
        <f>IND!BY27</f>
        <v>-0.13363630000000001</v>
      </c>
      <c r="BZ26" s="8" t="str">
        <f>IND!BZ27</f>
        <v>Medio</v>
      </c>
      <c r="CA26" s="8">
        <f>IND!CA27</f>
        <v>3.5939252376556001</v>
      </c>
      <c r="CB26" s="36">
        <f>IND!CB27</f>
        <v>0.7220959190398919</v>
      </c>
      <c r="CC26" s="91">
        <f>IND!CC27</f>
        <v>11348.263200663094</v>
      </c>
    </row>
    <row r="27" spans="2:81" x14ac:dyDescent="0.25">
      <c r="B27" s="5">
        <v>18</v>
      </c>
      <c r="C27" s="6" t="s">
        <v>41</v>
      </c>
      <c r="D27"/>
      <c r="E27" s="50">
        <f>IF(E$1="Sí",100*(IND!E28-MIN(IND!E$11:E$42))/(MAX(IND!E$11:E$42)-MIN(IND!E$11:E$42)),100*(MAX(IND!E$11:E$42)-IND!E28)/(MAX(IND!E$11:E$42)-MIN(IND!E$11:E$42)))</f>
        <v>24.055081815793116</v>
      </c>
      <c r="F27" s="50">
        <f>IF(F$1="Sí",100*(IND!F28-MIN(IND!F$11:F$42))/(MAX(IND!F$11:F$42)-MIN(IND!F$11:F$42)),100*(MAX(IND!F$11:F$42)-IND!F28)/(MAX(IND!F$11:F$42)-MIN(IND!F$11:F$42)))</f>
        <v>55.875590274723137</v>
      </c>
      <c r="G27" s="50">
        <f>IF(G$1="Sí",100*(IND!G28-MIN(IND!G$11:G$42))/(MAX(IND!G$11:G$42)-MIN(IND!G$11:G$42)),100*(MAX(IND!G$11:G$42)-IND!G28)/(MAX(IND!G$11:G$42)-MIN(IND!G$11:G$42)))</f>
        <v>63.944924326651389</v>
      </c>
      <c r="H27" s="50">
        <f>IF(H$1="Sí",100*(IND!H28-MIN(IND!H$11:H$42))/(MAX(IND!H$11:H$42)-MIN(IND!H$11:H$42)),100*(MAX(IND!H$11:H$42)-IND!H28)/(MAX(IND!H$11:H$42)-MIN(IND!H$11:H$42)))</f>
        <v>72.256476695700755</v>
      </c>
      <c r="I27" s="50">
        <f>IF(I$1="Sí",100*(IND!I28-MIN(IND!I$11:I$42))/(MAX(IND!I$11:I$42)-MIN(IND!I$11:I$42)),100*(MAX(IND!I$11:I$42)-IND!I28)/(MAX(IND!I$11:I$42)-MIN(IND!I$11:I$42)))</f>
        <v>94.692334199782877</v>
      </c>
      <c r="J27" s="50">
        <f>IF(J$1="Sí",100*(IND!J28-MIN(IND!J$11:J$42))/(MAX(IND!J$11:J$42)-MIN(IND!J$11:J$42)),100*(MAX(IND!J$11:J$42)-IND!J28)/(MAX(IND!J$11:J$42)-MIN(IND!J$11:J$42)))</f>
        <v>70.417275166960735</v>
      </c>
      <c r="K27" s="50">
        <f>IF(K$1="Sí",100*(IND!K28-MIN(IND!K$11:K$42))/(MAX(IND!K$11:K$42)-MIN(IND!K$11:K$42)),100*(MAX(IND!K$11:K$42)-IND!K28)/(MAX(IND!K$11:K$42)-MIN(IND!K$11:K$42)))</f>
        <v>61.378488200544581</v>
      </c>
      <c r="L27" s="50">
        <f>IF(L$1="Sí",100*(IND!L28-MIN(IND!L$11:L$42))/(MAX(IND!L$11:L$42)-MIN(IND!L$11:L$42)),100*(MAX(IND!L$11:L$42)-IND!L28)/(MAX(IND!L$11:L$42)-MIN(IND!L$11:L$42)))</f>
        <v>93.536305322941033</v>
      </c>
      <c r="M27" s="50">
        <f>IF(M$1="Sí",100*(IND!M28-MIN(IND!M$11:M$42))/(MAX(IND!M$11:M$42)-MIN(IND!M$11:M$42)),100*(MAX(IND!M$11:M$42)-IND!M28)/(MAX(IND!M$11:M$42)-MIN(IND!M$11:M$42)))</f>
        <v>78.795754727555931</v>
      </c>
      <c r="N27" s="50">
        <f>IF(N$1="Sí",100*(IND!N28-MIN(IND!N$11:N$42))/(MAX(IND!N$11:N$42)-MIN(IND!N$11:N$42)),100*(MAX(IND!N$11:N$42)-IND!N28)/(MAX(IND!N$11:N$42)-MIN(IND!N$11:N$42)))</f>
        <v>44.85065737927048</v>
      </c>
      <c r="O27" s="50">
        <f>IF(O$1="Sí",100*(IND!O28-MIN(IND!O$11:O$42))/(MAX(IND!O$11:O$42)-MIN(IND!O$11:O$42)),100*(MAX(IND!O$11:O$42)-IND!O28)/(MAX(IND!O$11:O$42)-MIN(IND!O$11:O$42)))</f>
        <v>38.681998767908809</v>
      </c>
      <c r="P27" s="50">
        <f>IF(P$1="Sí",100*(IND!P28-MIN(IND!P$11:P$42))/(MAX(IND!P$11:P$42)-MIN(IND!P$11:P$42)),100*(MAX(IND!P$11:P$42)-IND!P28)/(MAX(IND!P$11:P$42)-MIN(IND!P$11:P$42)))</f>
        <v>23.754429849876527</v>
      </c>
      <c r="Q27" s="50">
        <f>IF(Q$1="Sí",100*(IND!Q28-MIN(IND!Q$11:Q$42))/(MAX(IND!Q$11:Q$42)-MIN(IND!Q$11:Q$42)),100*(MAX(IND!Q$11:Q$42)-IND!Q28)/(MAX(IND!Q$11:Q$42)-MIN(IND!Q$11:Q$42)))</f>
        <v>92.504084977974685</v>
      </c>
      <c r="R27" s="50">
        <f>IF(R$1="Sí",100*(IND!R28-MIN(IND!R$11:R$42))/(MAX(IND!R$11:R$42)-MIN(IND!R$11:R$42)),100*(MAX(IND!R$11:R$42)-IND!R28)/(MAX(IND!R$11:R$42)-MIN(IND!R$11:R$42)))</f>
        <v>75.565632449096825</v>
      </c>
      <c r="S27" s="50">
        <f>IF(S$1="Sí",100*(IND!S28-MIN(IND!S$11:S$42))/(MAX(IND!S$11:S$42)-MIN(IND!S$11:S$42)),100*(MAX(IND!S$11:S$42)-IND!S28)/(MAX(IND!S$11:S$42)-MIN(IND!S$11:S$42)))</f>
        <v>46.193384022804516</v>
      </c>
      <c r="T27" s="50">
        <f>IF(T$1="Sí",100*(IND!T28-MIN(IND!T$11:T$42))/(MAX(IND!T$11:T$42)-MIN(IND!T$11:T$42)),100*(MAX(IND!T$11:T$42)-IND!T28)/(MAX(IND!T$11:T$42)-MIN(IND!T$11:T$42)))</f>
        <v>48.38385805068345</v>
      </c>
      <c r="U27" s="50">
        <f>IF(U$1="Sí",100*(IND!U28-MIN(IND!U$11:U$42))/(MAX(IND!U$11:U$42)-MIN(IND!U$11:U$42)),100*(MAX(IND!U$11:U$42)-IND!U28)/(MAX(IND!U$11:U$42)-MIN(IND!U$11:U$42)))</f>
        <v>54.919274585824908</v>
      </c>
      <c r="V27" s="50">
        <f>IF(V$1="Sí",100*(IND!V28-MIN(IND!V$11:V$42))/(MAX(IND!V$11:V$42)-MIN(IND!V$11:V$42)),100*(MAX(IND!V$11:V$42)-IND!V28)/(MAX(IND!V$11:V$42)-MIN(IND!V$11:V$42)))</f>
        <v>33.042300687694748</v>
      </c>
      <c r="W27" s="50">
        <f>IF(W$1="Sí",100*(IND!W28-MIN(IND!W$11:W$42))/(MAX(IND!W$11:W$42)-MIN(IND!W$11:W$42)),100*(MAX(IND!W$11:W$42)-IND!W28)/(MAX(IND!W$11:W$42)-MIN(IND!W$11:W$42)))</f>
        <v>93.165755815617061</v>
      </c>
      <c r="X27" s="50">
        <f>IF(X$1="Sí",100*(IND!X28-MIN(IND!X$11:X$42))/(MAX(IND!X$11:X$42)-MIN(IND!X$11:X$42)),100*(MAX(IND!X$11:X$42)-IND!X28)/(MAX(IND!X$11:X$42)-MIN(IND!X$11:X$42)))</f>
        <v>80.50130415420827</v>
      </c>
      <c r="Y27" s="50">
        <f>IF(Y$1="Sí",100*(IND!Y28-MIN(IND!Y$11:Y$42))/(MAX(IND!Y$11:Y$42)-MIN(IND!Y$11:Y$42)),100*(MAX(IND!Y$11:Y$42)-IND!Y28)/(MAX(IND!Y$11:Y$42)-MIN(IND!Y$11:Y$42)))</f>
        <v>19.592315503699432</v>
      </c>
      <c r="Z27" s="50">
        <f>IF(Z$1="Sí",100*(IND!Z28-MIN(IND!Z$11:Z$42))/(MAX(IND!Z$11:Z$42)-MIN(IND!Z$11:Z$42)),100*(MAX(IND!Z$11:Z$42)-IND!Z28)/(MAX(IND!Z$11:Z$42)-MIN(IND!Z$11:Z$42)))</f>
        <v>44.897895834774452</v>
      </c>
      <c r="AA27" s="50">
        <f>IF(AA$1="Sí",100*(IND!AA28-MIN(IND!AA$11:AA$42))/(MAX(IND!AA$11:AA$42)-MIN(IND!AA$11:AA$42)),100*(MAX(IND!AA$11:AA$42)-IND!AA28)/(MAX(IND!AA$11:AA$42)-MIN(IND!AA$11:AA$42)))</f>
        <v>63.453274275148992</v>
      </c>
      <c r="AB27" s="50">
        <f>IF(AB$1="Sí",100*(IND!AB28-MIN(IND!AB$11:AB$42))/(MAX(IND!AB$11:AB$42)-MIN(IND!AB$11:AB$42)),100*(MAX(IND!AB$11:AB$42)-IND!AB28)/(MAX(IND!AB$11:AB$42)-MIN(IND!AB$11:AB$42)))</f>
        <v>0</v>
      </c>
      <c r="AC27" s="50">
        <f>IF(AC$1="Sí",100*(IND!AC28-MIN(IND!AC$11:AC$42))/(MAX(IND!AC$11:AC$42)-MIN(IND!AC$11:AC$42)),100*(MAX(IND!AC$11:AC$42)-IND!AC28)/(MAX(IND!AC$11:AC$42)-MIN(IND!AC$11:AC$42)))</f>
        <v>34.313725490196077</v>
      </c>
      <c r="AD27" s="50">
        <f>IF(AD$1="Sí",100*(IND!AD28-MIN(IND!AD$11:AD$42))/(MAX(IND!AD$11:AD$42)-MIN(IND!AD$11:AD$42)),100*(MAX(IND!AD$11:AD$42)-IND!AD28)/(MAX(IND!AD$11:AD$42)-MIN(IND!AD$11:AD$42)))</f>
        <v>0.30740207150752707</v>
      </c>
      <c r="AE27" s="50">
        <f>IF(AE$1="Sí",100*(IND!AE28-MIN(IND!AE$11:AE$42))/(MAX(IND!AE$11:AE$42)-MIN(IND!AE$11:AE$42)),100*(MAX(IND!AE$11:AE$42)-IND!AE28)/(MAX(IND!AE$11:AE$42)-MIN(IND!AE$11:AE$42)))</f>
        <v>57.577447992081453</v>
      </c>
      <c r="AF27" s="50">
        <f>IF(AF$1="Sí",100*(IND!AF28-MIN(IND!AF$11:AF$42))/(MAX(IND!AF$11:AF$42)-MIN(IND!AF$11:AF$42)),100*(MAX(IND!AF$11:AF$42)-IND!AF28)/(MAX(IND!AF$11:AF$42)-MIN(IND!AF$11:AF$42)))</f>
        <v>60.819626833566893</v>
      </c>
      <c r="AG27" s="50">
        <f>IF(AG$1="Sí",100*(IND!AG28-MIN(IND!AG$11:AG$42))/(MAX(IND!AG$11:AG$42)-MIN(IND!AG$11:AG$42)),100*(MAX(IND!AG$11:AG$42)-IND!AG28)/(MAX(IND!AG$11:AG$42)-MIN(IND!AG$11:AG$42)))</f>
        <v>93.66953165185511</v>
      </c>
      <c r="AH27" s="50">
        <f>IF(AH$1="Sí",100*(IND!AH28-MIN(IND!AH$11:AH$42))/(MAX(IND!AH$11:AH$42)-MIN(IND!AH$11:AH$42)),100*(MAX(IND!AH$11:AH$42)-IND!AH28)/(MAX(IND!AH$11:AH$42)-MIN(IND!AH$11:AH$42)))</f>
        <v>18.181818181818183</v>
      </c>
      <c r="AI27" s="50">
        <f>IF(AI$1="Sí",100*(IND!AI28-MIN(IND!AI$11:AI$42))/(MAX(IND!AI$11:AI$42)-MIN(IND!AI$11:AI$42)),100*(MAX(IND!AI$11:AI$42)-IND!AI28)/(MAX(IND!AI$11:AI$42)-MIN(IND!AI$11:AI$42)))</f>
        <v>71.511604988540952</v>
      </c>
      <c r="AJ27" s="50">
        <f>IF(AJ$1="Sí",100*(IND!AJ28-MIN(IND!AJ$11:AJ$42))/(MAX(IND!AJ$11:AJ$42)-MIN(IND!AJ$11:AJ$42)),100*(MAX(IND!AJ$11:AJ$42)-IND!AJ28)/(MAX(IND!AJ$11:AJ$42)-MIN(IND!AJ$11:AJ$42)))</f>
        <v>43.214128052553015</v>
      </c>
      <c r="AK27" s="50">
        <f>IF(AK$1="Sí",100*(IND!AK28-MIN(IND!AK$11:AK$42))/(MAX(IND!AK$11:AK$42)-MIN(IND!AK$11:AK$42)),100*(MAX(IND!AK$11:AK$42)-IND!AK28)/(MAX(IND!AK$11:AK$42)-MIN(IND!AK$11:AK$42)))</f>
        <v>55.082366657056603</v>
      </c>
      <c r="AL27" s="50">
        <f>IF(AL$1="Sí",100*(IND!AL28-MIN(IND!AL$11:AL$42))/(MAX(IND!AL$11:AL$42)-MIN(IND!AL$11:AL$42)),100*(MAX(IND!AL$11:AL$42)-IND!AL28)/(MAX(IND!AL$11:AL$42)-MIN(IND!AL$11:AL$42)))</f>
        <v>8.3515192898634396</v>
      </c>
      <c r="AM27" s="50">
        <f>IF(AM$1="Sí",100*(IND!AM28-MIN(IND!AM$11:AM$42))/(MAX(IND!AM$11:AM$42)-MIN(IND!AM$11:AM$42)),100*(MAX(IND!AM$11:AM$42)-IND!AM28)/(MAX(IND!AM$11:AM$42)-MIN(IND!AM$11:AM$42)))</f>
        <v>26.487172602338468</v>
      </c>
      <c r="AN27" s="50">
        <f>IF(AN$1="Sí",100*(IND!AN28-MIN(IND!AN$11:AN$42))/(MAX(IND!AN$11:AN$42)-MIN(IND!AN$11:AN$42)),100*(MAX(IND!AN$11:AN$42)-IND!AN28)/(MAX(IND!AN$11:AN$42)-MIN(IND!AN$11:AN$42)))</f>
        <v>56.104674473817816</v>
      </c>
      <c r="AO27" s="31"/>
      <c r="AP27" s="31"/>
      <c r="AQ27" s="50">
        <f>IF(AQ$1="Sí",100*(IND!AQ28-MIN(IND!AQ$11:AQ$42))/(MAX(IND!AQ$11:AQ$42)-MIN(IND!AQ$11:AQ$42)),100*(MAX(IND!AQ$11:AQ$42)-IND!AQ28)/(MAX(IND!AQ$11:AQ$42)-MIN(IND!AQ$11:AQ$42)))</f>
        <v>86.568813705105214</v>
      </c>
      <c r="AR27" s="50">
        <f>IF(AR$1="Sí",100*(IND!AR28-MIN(IND!AR$11:AR$42))/(MAX(IND!AR$11:AR$42)-MIN(IND!AR$11:AR$42)),100*(MAX(IND!AR$11:AR$42)-IND!AR28)/(MAX(IND!AR$11:AR$42)-MIN(IND!AR$11:AR$42)))</f>
        <v>27.653571492604641</v>
      </c>
      <c r="AS27" s="50">
        <f>IF(AS$1="Sí",100*(IND!AS28-MIN(IND!AS$11:AS$42))/(MAX(IND!AS$11:AS$42)-MIN(IND!AS$11:AS$42)),100*(MAX(IND!AS$11:AS$42)-IND!AS28)/(MAX(IND!AS$11:AS$42)-MIN(IND!AS$11:AS$42)))</f>
        <v>5.8929951783019456</v>
      </c>
      <c r="AT27" s="50">
        <f>IF(AT$1="Sí",100*(IND!AT28-MIN(IND!AT$11:AT$42))/(MAX(IND!AT$11:AT$42)-MIN(IND!AT$11:AT$42)),100*(MAX(IND!AT$11:AT$42)-IND!AT28)/(MAX(IND!AT$11:AT$42)-MIN(IND!AT$11:AT$42)))</f>
        <v>19.605309683127892</v>
      </c>
      <c r="AU27" s="50">
        <f>IF(AU$1="Sí",100*(IND!AU28-MIN(IND!AU$11:AU$42))/(MAX(IND!AU$11:AU$42)-MIN(IND!AU$11:AU$42)),100*(MAX(IND!AU$11:AU$42)-IND!AU28)/(MAX(IND!AU$11:AU$42)-MIN(IND!AU$11:AU$42)))</f>
        <v>7.9643911272887067</v>
      </c>
      <c r="AV27" s="50">
        <f>IF(AV$1="Sí",100*(IND!AV28-MIN(IND!AV$11:AV$42))/(MAX(IND!AV$11:AV$42)-MIN(IND!AV$11:AV$42)),100*(MAX(IND!AV$11:AV$42)-IND!AV28)/(MAX(IND!AV$11:AV$42)-MIN(IND!AV$11:AV$42)))</f>
        <v>40.414403989919172</v>
      </c>
      <c r="AW27" s="50">
        <f>IF(AW$1="Sí",100*(IND!AW28-MIN(IND!AW$11:AW$42))/(MAX(IND!AW$11:AW$42)-MIN(IND!AW$11:AW$42)),100*(MAX(IND!AW$11:AW$42)-IND!AW28)/(MAX(IND!AW$11:AW$42)-MIN(IND!AW$11:AW$42)))</f>
        <v>13.757543951718709</v>
      </c>
      <c r="AX27" s="50">
        <f>IF(AX$1="Sí",100*(IND!AX28-MIN(IND!AX$11:AX$42))/(MAX(IND!AX$11:AX$42)-MIN(IND!AX$11:AX$42)),100*(MAX(IND!AX$11:AX$42)-IND!AX28)/(MAX(IND!AX$11:AX$42)-MIN(IND!AX$11:AX$42)))</f>
        <v>11.350378814212954</v>
      </c>
      <c r="AY27" s="50">
        <f>IF(AY$1="Sí",100*(IND!AY28-MIN(IND!AY$11:AY$42))/(MAX(IND!AY$11:AY$42)-MIN(IND!AY$11:AY$42)),100*(MAX(IND!AY$11:AY$42)-IND!AY28)/(MAX(IND!AY$11:AY$42)-MIN(IND!AY$11:AY$42)))</f>
        <v>10.050203684364673</v>
      </c>
      <c r="AZ27" s="50">
        <f>IF(AZ$1="Sí",100*(IND!AZ28-MIN(IND!AZ$11:AZ$42))/(MAX(IND!AZ$11:AZ$42)-MIN(IND!AZ$11:AZ$42)),100*(MAX(IND!AZ$11:AZ$42)-IND!AZ28)/(MAX(IND!AZ$11:AZ$42)-MIN(IND!AZ$11:AZ$42)))</f>
        <v>27.808638871170839</v>
      </c>
      <c r="BA27" s="50">
        <f>IF(BA$1="Sí",100*(IND!BA28-MIN(IND!BA$11:BA$42))/(MAX(IND!BA$11:BA$42)-MIN(IND!BA$11:BA$42)),100*(MAX(IND!BA$11:BA$42)-IND!BA28)/(MAX(IND!BA$11:BA$42)-MIN(IND!BA$11:BA$42)))</f>
        <v>15.457168574053798</v>
      </c>
      <c r="BB27" s="50">
        <f>IF(BB$1="Sí",100*(IND!BB28-MIN(IND!BB$11:BB$42))/(MAX(IND!BB$11:BB$42)-MIN(IND!BB$11:BB$42)),100*(MAX(IND!BB$11:BB$42)-IND!BB28)/(MAX(IND!BB$11:BB$42)-MIN(IND!BB$11:BB$42)))</f>
        <v>37.860505748610656</v>
      </c>
      <c r="BC27" s="50">
        <f>IF(BC$1="Sí",100*(IND!BC28-MIN(IND!BC$11:BC$42))/(MAX(IND!BC$11:BC$42)-MIN(IND!BC$11:BC$42)),100*(MAX(IND!BC$11:BC$42)-IND!BC28)/(MAX(IND!BC$11:BC$42)-MIN(IND!BC$11:BC$42)))</f>
        <v>10.343040068713513</v>
      </c>
      <c r="BD27" s="50">
        <f>IF(BD$1="Sí",100*(IND!BD28-MIN(IND!BD$11:BD$42))/(MAX(IND!BD$11:BD$42)-MIN(IND!BD$11:BD$42)),100*(MAX(IND!BD$11:BD$42)-IND!BD28)/(MAX(IND!BD$11:BD$42)-MIN(IND!BD$11:BD$42)))</f>
        <v>21.593123323440327</v>
      </c>
      <c r="BE27" s="50">
        <f>IF(BE$1="Sí",100*(IND!BE28-MIN(IND!BE$11:BE$42))/(MAX(IND!BE$11:BE$42)-MIN(IND!BE$11:BE$42)),100*(MAX(IND!BE$11:BE$42)-IND!BE28)/(MAX(IND!BE$11:BE$42)-MIN(IND!BE$11:BE$42)))</f>
        <v>97.005801438834112</v>
      </c>
      <c r="BF27" s="50">
        <f>IF(BF$1="Sí",100*(IND!BF28-MIN(IND!BF$11:BF$42))/(MAX(IND!BF$11:BF$42)-MIN(IND!BF$11:BF$42)),100*(MAX(IND!BF$11:BF$42)-IND!BF28)/(MAX(IND!BF$11:BF$42)-MIN(IND!BF$11:BF$42)))</f>
        <v>57.62870060980331</v>
      </c>
      <c r="BG27" s="50">
        <f>IF(BG$1="Sí",100*(IND!BG28-MIN(IND!BG$11:BG$42))/(MAX(IND!BG$11:BG$42)-MIN(IND!BG$11:BG$42)),100*(MAX(IND!BG$11:BG$42)-IND!BG28)/(MAX(IND!BG$11:BG$42)-MIN(IND!BG$11:BG$42)))</f>
        <v>1.5537829374730006</v>
      </c>
      <c r="BH27" s="31"/>
      <c r="BI27" s="50">
        <f>IF(BI$1="Sí",100*(IND!BI28-MIN(IND!BI$11:BI$42))/(MAX(IND!BI$11:BI$42)-MIN(IND!BI$11:BI$42)),100*(MAX(IND!BI$11:BI$42)-IND!BI28)/(MAX(IND!BI$11:BI$42)-MIN(IND!BI$11:BI$42)))</f>
        <v>98.402018502943648</v>
      </c>
      <c r="BJ27" s="31"/>
      <c r="BK27" s="50">
        <f>IF(BK$1="Sí",100*(IND!BK28-MIN(IND!BK$11:BK$42))/(MAX(IND!BK$11:BK$42)-MIN(IND!BK$11:BK$42)),100*(MAX(IND!BK$11:BK$42)-IND!BK28)/(MAX(IND!BK$11:BK$42)-MIN(IND!BK$11:BK$42)))</f>
        <v>79.328889077981628</v>
      </c>
      <c r="BL27" s="50">
        <f>IF(BL$1="Sí",100*(IND!BL28-MIN(IND!BL$11:BL$42))/(MAX(IND!BL$11:BL$42)-MIN(IND!BL$11:BL$42)),100*(MAX(IND!BL$11:BL$42)-IND!BL28)/(MAX(IND!BL$11:BL$42)-MIN(IND!BL$11:BL$42)))</f>
        <v>84.990147287348904</v>
      </c>
      <c r="BM27" s="50">
        <f>IF(BM$1="Sí",100*(IND!BM28-MIN(IND!BM$11:BM$42))/(MAX(IND!BM$11:BM$42)-MIN(IND!BM$11:BM$42)),100*(MAX(IND!BM$11:BM$42)-IND!BM28)/(MAX(IND!BM$11:BM$42)-MIN(IND!BM$11:BM$42)))</f>
        <v>41.857525956836668</v>
      </c>
      <c r="BN27" s="50">
        <f>IF(BN$1="Sí",100*(IND!BN28-MIN(IND!BN$11:BN$42))/(MAX(IND!BN$11:BN$42)-MIN(IND!BN$11:BN$42)),100*(MAX(IND!BN$11:BN$42)-IND!BN28)/(MAX(IND!BN$11:BN$42)-MIN(IND!BN$11:BN$42)))</f>
        <v>43.295064947903967</v>
      </c>
      <c r="BO27" s="50">
        <f>IF(BO$1="Sí",100*(IND!BO28-MIN(IND!BO$11:BO$42))/(MAX(IND!BO$11:BO$42)-MIN(IND!BO$11:BO$42)),100*(MAX(IND!BO$11:BO$42)-IND!BO28)/(MAX(IND!BO$11:BO$42)-MIN(IND!BO$11:BO$42)))</f>
        <v>62.866312101672392</v>
      </c>
      <c r="BP27" s="31"/>
      <c r="BQ27" s="31"/>
      <c r="BR27" s="31"/>
      <c r="BS27" s="31"/>
      <c r="BT27" s="31"/>
      <c r="BU27" s="95"/>
      <c r="BV27" s="8">
        <f>IND!BV28</f>
        <v>5192.5477620000001</v>
      </c>
      <c r="BW27" s="8" t="str">
        <f>IND!BW28</f>
        <v>Centro-occidente</v>
      </c>
      <c r="BX27" s="36">
        <f>IND!BX28</f>
        <v>0.68719455203423041</v>
      </c>
      <c r="BY27" s="8">
        <f>IND!BY28</f>
        <v>-0.24673239999999999</v>
      </c>
      <c r="BZ27" s="8" t="str">
        <f>IND!BZ28</f>
        <v>Bajo</v>
      </c>
      <c r="CA27" s="8">
        <f>IND!CA28</f>
        <v>3.5995156764984002</v>
      </c>
      <c r="CB27" s="36">
        <f>IND!CB28</f>
        <v>0.74916639314341105</v>
      </c>
      <c r="CC27" s="91">
        <f>IND!CC28</f>
        <v>10409.980128046313</v>
      </c>
    </row>
    <row r="28" spans="2:81" x14ac:dyDescent="0.25">
      <c r="B28" s="5">
        <v>19</v>
      </c>
      <c r="C28" s="6" t="s">
        <v>42</v>
      </c>
      <c r="D28"/>
      <c r="E28" s="50">
        <f>IF(E$1="Sí",100*(IND!E29-MIN(IND!E$11:E$42))/(MAX(IND!E$11:E$42)-MIN(IND!E$11:E$42)),100*(MAX(IND!E$11:E$42)-IND!E29)/(MAX(IND!E$11:E$42)-MIN(IND!E$11:E$42)))</f>
        <v>57.362857747956262</v>
      </c>
      <c r="F28" s="50">
        <f>IF(F$1="Sí",100*(IND!F29-MIN(IND!F$11:F$42))/(MAX(IND!F$11:F$42)-MIN(IND!F$11:F$42)),100*(MAX(IND!F$11:F$42)-IND!F29)/(MAX(IND!F$11:F$42)-MIN(IND!F$11:F$42)))</f>
        <v>22.535849435966679</v>
      </c>
      <c r="G28" s="50">
        <f>IF(G$1="Sí",100*(IND!G29-MIN(IND!G$11:G$42))/(MAX(IND!G$11:G$42)-MIN(IND!G$11:G$42)),100*(MAX(IND!G$11:G$42)-IND!G29)/(MAX(IND!G$11:G$42)-MIN(IND!G$11:G$42)))</f>
        <v>18.17640184577829</v>
      </c>
      <c r="H28" s="50">
        <f>IF(H$1="Sí",100*(IND!H29-MIN(IND!H$11:H$42))/(MAX(IND!H$11:H$42)-MIN(IND!H$11:H$42)),100*(MAX(IND!H$11:H$42)-IND!H29)/(MAX(IND!H$11:H$42)-MIN(IND!H$11:H$42)))</f>
        <v>46.874824796083985</v>
      </c>
      <c r="I28" s="50">
        <f>IF(I$1="Sí",100*(IND!I29-MIN(IND!I$11:I$42))/(MAX(IND!I$11:I$42)-MIN(IND!I$11:I$42)),100*(MAX(IND!I$11:I$42)-IND!I29)/(MAX(IND!I$11:I$42)-MIN(IND!I$11:I$42)))</f>
        <v>68.918288770888495</v>
      </c>
      <c r="J28" s="50">
        <f>IF(J$1="Sí",100*(IND!J29-MIN(IND!J$11:J$42))/(MAX(IND!J$11:J$42)-MIN(IND!J$11:J$42)),100*(MAX(IND!J$11:J$42)-IND!J29)/(MAX(IND!J$11:J$42)-MIN(IND!J$11:J$42)))</f>
        <v>78.269198166107302</v>
      </c>
      <c r="K28" s="50">
        <f>IF(K$1="Sí",100*(IND!K29-MIN(IND!K$11:K$42))/(MAX(IND!K$11:K$42)-MIN(IND!K$11:K$42)),100*(MAX(IND!K$11:K$42)-IND!K29)/(MAX(IND!K$11:K$42)-MIN(IND!K$11:K$42)))</f>
        <v>93.942202642368215</v>
      </c>
      <c r="L28" s="50">
        <f>IF(L$1="Sí",100*(IND!L29-MIN(IND!L$11:L$42))/(MAX(IND!L$11:L$42)-MIN(IND!L$11:L$42)),100*(MAX(IND!L$11:L$42)-IND!L29)/(MAX(IND!L$11:L$42)-MIN(IND!L$11:L$42)))</f>
        <v>21.926433877269741</v>
      </c>
      <c r="M28" s="50">
        <f>IF(M$1="Sí",100*(IND!M29-MIN(IND!M$11:M$42))/(MAX(IND!M$11:M$42)-MIN(IND!M$11:M$42)),100*(MAX(IND!M$11:M$42)-IND!M29)/(MAX(IND!M$11:M$42)-MIN(IND!M$11:M$42)))</f>
        <v>0</v>
      </c>
      <c r="N28" s="50">
        <f>IF(N$1="Sí",100*(IND!N29-MIN(IND!N$11:N$42))/(MAX(IND!N$11:N$42)-MIN(IND!N$11:N$42)),100*(MAX(IND!N$11:N$42)-IND!N29)/(MAX(IND!N$11:N$42)-MIN(IND!N$11:N$42)))</f>
        <v>27.929771325318079</v>
      </c>
      <c r="O28" s="50">
        <f>IF(O$1="Sí",100*(IND!O29-MIN(IND!O$11:O$42))/(MAX(IND!O$11:O$42)-MIN(IND!O$11:O$42)),100*(MAX(IND!O$11:O$42)-IND!O29)/(MAX(IND!O$11:O$42)-MIN(IND!O$11:O$42)))</f>
        <v>33.284905189577309</v>
      </c>
      <c r="P28" s="50">
        <f>IF(P$1="Sí",100*(IND!P29-MIN(IND!P$11:P$42))/(MAX(IND!P$11:P$42)-MIN(IND!P$11:P$42)),100*(MAX(IND!P$11:P$42)-IND!P29)/(MAX(IND!P$11:P$42)-MIN(IND!P$11:P$42)))</f>
        <v>33.321427382450466</v>
      </c>
      <c r="Q28" s="50">
        <f>IF(Q$1="Sí",100*(IND!Q29-MIN(IND!Q$11:Q$42))/(MAX(IND!Q$11:Q$42)-MIN(IND!Q$11:Q$42)),100*(MAX(IND!Q$11:Q$42)-IND!Q29)/(MAX(IND!Q$11:Q$42)-MIN(IND!Q$11:Q$42)))</f>
        <v>36.793719671370681</v>
      </c>
      <c r="R28" s="50">
        <f>IF(R$1="Sí",100*(IND!R29-MIN(IND!R$11:R$42))/(MAX(IND!R$11:R$42)-MIN(IND!R$11:R$42)),100*(MAX(IND!R$11:R$42)-IND!R29)/(MAX(IND!R$11:R$42)-MIN(IND!R$11:R$42)))</f>
        <v>34.659555039648573</v>
      </c>
      <c r="S28" s="50">
        <f>IF(S$1="Sí",100*(IND!S29-MIN(IND!S$11:S$42))/(MAX(IND!S$11:S$42)-MIN(IND!S$11:S$42)),100*(MAX(IND!S$11:S$42)-IND!S29)/(MAX(IND!S$11:S$42)-MIN(IND!S$11:S$42)))</f>
        <v>19.246842303069219</v>
      </c>
      <c r="T28" s="50">
        <f>IF(T$1="Sí",100*(IND!T29-MIN(IND!T$11:T$42))/(MAX(IND!T$11:T$42)-MIN(IND!T$11:T$42)),100*(MAX(IND!T$11:T$42)-IND!T29)/(MAX(IND!T$11:T$42)-MIN(IND!T$11:T$42)))</f>
        <v>73.902925921842467</v>
      </c>
      <c r="U28" s="50">
        <f>IF(U$1="Sí",100*(IND!U29-MIN(IND!U$11:U$42))/(MAX(IND!U$11:U$42)-MIN(IND!U$11:U$42)),100*(MAX(IND!U$11:U$42)-IND!U29)/(MAX(IND!U$11:U$42)-MIN(IND!U$11:U$42)))</f>
        <v>100</v>
      </c>
      <c r="V28" s="50">
        <f>IF(V$1="Sí",100*(IND!V29-MIN(IND!V$11:V$42))/(MAX(IND!V$11:V$42)-MIN(IND!V$11:V$42)),100*(MAX(IND!V$11:V$42)-IND!V29)/(MAX(IND!V$11:V$42)-MIN(IND!V$11:V$42)))</f>
        <v>86.999829608880162</v>
      </c>
      <c r="W28" s="50">
        <f>IF(W$1="Sí",100*(IND!W29-MIN(IND!W$11:W$42))/(MAX(IND!W$11:W$42)-MIN(IND!W$11:W$42)),100*(MAX(IND!W$11:W$42)-IND!W29)/(MAX(IND!W$11:W$42)-MIN(IND!W$11:W$42)))</f>
        <v>49.492117084895149</v>
      </c>
      <c r="X28" s="50">
        <f>IF(X$1="Sí",100*(IND!X29-MIN(IND!X$11:X$42))/(MAX(IND!X$11:X$42)-MIN(IND!X$11:X$42)),100*(MAX(IND!X$11:X$42)-IND!X29)/(MAX(IND!X$11:X$42)-MIN(IND!X$11:X$42)))</f>
        <v>39.951650868375928</v>
      </c>
      <c r="Y28" s="50">
        <f>IF(Y$1="Sí",100*(IND!Y29-MIN(IND!Y$11:Y$42))/(MAX(IND!Y$11:Y$42)-MIN(IND!Y$11:Y$42)),100*(MAX(IND!Y$11:Y$42)-IND!Y29)/(MAX(IND!Y$11:Y$42)-MIN(IND!Y$11:Y$42)))</f>
        <v>33.051070111271422</v>
      </c>
      <c r="Z28" s="50">
        <f>IF(Z$1="Sí",100*(IND!Z29-MIN(IND!Z$11:Z$42))/(MAX(IND!Z$11:Z$42)-MIN(IND!Z$11:Z$42)),100*(MAX(IND!Z$11:Z$42)-IND!Z29)/(MAX(IND!Z$11:Z$42)-MIN(IND!Z$11:Z$42)))</f>
        <v>2.2372465745883403</v>
      </c>
      <c r="AA28" s="50">
        <f>IF(AA$1="Sí",100*(IND!AA29-MIN(IND!AA$11:AA$42))/(MAX(IND!AA$11:AA$42)-MIN(IND!AA$11:AA$42)),100*(MAX(IND!AA$11:AA$42)-IND!AA29)/(MAX(IND!AA$11:AA$42)-MIN(IND!AA$11:AA$42)))</f>
        <v>60.093969674154735</v>
      </c>
      <c r="AB28" s="50">
        <f>IF(AB$1="Sí",100*(IND!AB29-MIN(IND!AB$11:AB$42))/(MAX(IND!AB$11:AB$42)-MIN(IND!AB$11:AB$42)),100*(MAX(IND!AB$11:AB$42)-IND!AB29)/(MAX(IND!AB$11:AB$42)-MIN(IND!AB$11:AB$42)))</f>
        <v>2.4462142473126027</v>
      </c>
      <c r="AC28" s="50">
        <f>IF(AC$1="Sí",100*(IND!AC29-MIN(IND!AC$11:AC$42))/(MAX(IND!AC$11:AC$42)-MIN(IND!AC$11:AC$42)),100*(MAX(IND!AC$11:AC$42)-IND!AC29)/(MAX(IND!AC$11:AC$42)-MIN(IND!AC$11:AC$42)))</f>
        <v>89.542483660130713</v>
      </c>
      <c r="AD28" s="50">
        <f>IF(AD$1="Sí",100*(IND!AD29-MIN(IND!AD$11:AD$42))/(MAX(IND!AD$11:AD$42)-MIN(IND!AD$11:AD$42)),100*(MAX(IND!AD$11:AD$42)-IND!AD29)/(MAX(IND!AD$11:AD$42)-MIN(IND!AD$11:AD$42)))</f>
        <v>43.737777415269719</v>
      </c>
      <c r="AE28" s="50">
        <f>IF(AE$1="Sí",100*(IND!AE29-MIN(IND!AE$11:AE$42))/(MAX(IND!AE$11:AE$42)-MIN(IND!AE$11:AE$42)),100*(MAX(IND!AE$11:AE$42)-IND!AE29)/(MAX(IND!AE$11:AE$42)-MIN(IND!AE$11:AE$42)))</f>
        <v>51.540811919329009</v>
      </c>
      <c r="AF28" s="50">
        <f>IF(AF$1="Sí",100*(IND!AF29-MIN(IND!AF$11:AF$42))/(MAX(IND!AF$11:AF$42)-MIN(IND!AF$11:AF$42)),100*(MAX(IND!AF$11:AF$42)-IND!AF29)/(MAX(IND!AF$11:AF$42)-MIN(IND!AF$11:AF$42)))</f>
        <v>0</v>
      </c>
      <c r="AG28" s="50">
        <f>IF(AG$1="Sí",100*(IND!AG29-MIN(IND!AG$11:AG$42))/(MAX(IND!AG$11:AG$42)-MIN(IND!AG$11:AG$42)),100*(MAX(IND!AG$11:AG$42)-IND!AG29)/(MAX(IND!AG$11:AG$42)-MIN(IND!AG$11:AG$42)))</f>
        <v>64.339353752236335</v>
      </c>
      <c r="AH28" s="50">
        <f>IF(AH$1="Sí",100*(IND!AH29-MIN(IND!AH$11:AH$42))/(MAX(IND!AH$11:AH$42)-MIN(IND!AH$11:AH$42)),100*(MAX(IND!AH$11:AH$42)-IND!AH29)/(MAX(IND!AH$11:AH$42)-MIN(IND!AH$11:AH$42)))</f>
        <v>13.636363636363637</v>
      </c>
      <c r="AI28" s="50">
        <f>IF(AI$1="Sí",100*(IND!AI29-MIN(IND!AI$11:AI$42))/(MAX(IND!AI$11:AI$42)-MIN(IND!AI$11:AI$42)),100*(MAX(IND!AI$11:AI$42)-IND!AI29)/(MAX(IND!AI$11:AI$42)-MIN(IND!AI$11:AI$42)))</f>
        <v>13.986853793097811</v>
      </c>
      <c r="AJ28" s="50">
        <f>IF(AJ$1="Sí",100*(IND!AJ29-MIN(IND!AJ$11:AJ$42))/(MAX(IND!AJ$11:AJ$42)-MIN(IND!AJ$11:AJ$42)),100*(MAX(IND!AJ$11:AJ$42)-IND!AJ29)/(MAX(IND!AJ$11:AJ$42)-MIN(IND!AJ$11:AJ$42)))</f>
        <v>34.169264089401899</v>
      </c>
      <c r="AK28" s="50">
        <f>IF(AK$1="Sí",100*(IND!AK29-MIN(IND!AK$11:AK$42))/(MAX(IND!AK$11:AK$42)-MIN(IND!AK$11:AK$42)),100*(MAX(IND!AK$11:AK$42)-IND!AK29)/(MAX(IND!AK$11:AK$42)-MIN(IND!AK$11:AK$42)))</f>
        <v>30.002578820423611</v>
      </c>
      <c r="AL28" s="50">
        <f>IF(AL$1="Sí",100*(IND!AL29-MIN(IND!AL$11:AL$42))/(MAX(IND!AL$11:AL$42)-MIN(IND!AL$11:AL$42)),100*(MAX(IND!AL$11:AL$42)-IND!AL29)/(MAX(IND!AL$11:AL$42)-MIN(IND!AL$11:AL$42)))</f>
        <v>97.904978839571271</v>
      </c>
      <c r="AM28" s="50">
        <f>IF(AM$1="Sí",100*(IND!AM29-MIN(IND!AM$11:AM$42))/(MAX(IND!AM$11:AM$42)-MIN(IND!AM$11:AM$42)),100*(MAX(IND!AM$11:AM$42)-IND!AM29)/(MAX(IND!AM$11:AM$42)-MIN(IND!AM$11:AM$42)))</f>
        <v>24.235385159729315</v>
      </c>
      <c r="AN28" s="50">
        <f>IF(AN$1="Sí",100*(IND!AN29-MIN(IND!AN$11:AN$42))/(MAX(IND!AN$11:AN$42)-MIN(IND!AN$11:AN$42)),100*(MAX(IND!AN$11:AN$42)-IND!AN29)/(MAX(IND!AN$11:AN$42)-MIN(IND!AN$11:AN$42)))</f>
        <v>42.149156806552135</v>
      </c>
      <c r="AO28" s="31"/>
      <c r="AP28" s="31"/>
      <c r="AQ28" s="50">
        <f>IF(AQ$1="Sí",100*(IND!AQ29-MIN(IND!AQ$11:AQ$42))/(MAX(IND!AQ$11:AQ$42)-MIN(IND!AQ$11:AQ$42)),100*(MAX(IND!AQ$11:AQ$42)-IND!AQ29)/(MAX(IND!AQ$11:AQ$42)-MIN(IND!AQ$11:AQ$42)))</f>
        <v>64.970192648113411</v>
      </c>
      <c r="AR28" s="50">
        <f>IF(AR$1="Sí",100*(IND!AR29-MIN(IND!AR$11:AR$42))/(MAX(IND!AR$11:AR$42)-MIN(IND!AR$11:AR$42)),100*(MAX(IND!AR$11:AR$42)-IND!AR29)/(MAX(IND!AR$11:AR$42)-MIN(IND!AR$11:AR$42)))</f>
        <v>83.545772676834616</v>
      </c>
      <c r="AS28" s="50">
        <f>IF(AS$1="Sí",100*(IND!AS29-MIN(IND!AS$11:AS$42))/(MAX(IND!AS$11:AS$42)-MIN(IND!AS$11:AS$42)),100*(MAX(IND!AS$11:AS$42)-IND!AS29)/(MAX(IND!AS$11:AS$42)-MIN(IND!AS$11:AS$42)))</f>
        <v>1.766664130623218</v>
      </c>
      <c r="AT28" s="50">
        <f>IF(AT$1="Sí",100*(IND!AT29-MIN(IND!AT$11:AT$42))/(MAX(IND!AT$11:AT$42)-MIN(IND!AT$11:AT$42)),100*(MAX(IND!AT$11:AT$42)-IND!AT29)/(MAX(IND!AT$11:AT$42)-MIN(IND!AT$11:AT$42)))</f>
        <v>0</v>
      </c>
      <c r="AU28" s="50">
        <f>IF(AU$1="Sí",100*(IND!AU29-MIN(IND!AU$11:AU$42))/(MAX(IND!AU$11:AU$42)-MIN(IND!AU$11:AU$42)),100*(MAX(IND!AU$11:AU$42)-IND!AU29)/(MAX(IND!AU$11:AU$42)-MIN(IND!AU$11:AU$42)))</f>
        <v>5.5483601672191742</v>
      </c>
      <c r="AV28" s="50">
        <f>IF(AV$1="Sí",100*(IND!AV29-MIN(IND!AV$11:AV$42))/(MAX(IND!AV$11:AV$42)-MIN(IND!AV$11:AV$42)),100*(MAX(IND!AV$11:AV$42)-IND!AV29)/(MAX(IND!AV$11:AV$42)-MIN(IND!AV$11:AV$42)))</f>
        <v>49.485862203237808</v>
      </c>
      <c r="AW28" s="50">
        <f>IF(AW$1="Sí",100*(IND!AW29-MIN(IND!AW$11:AW$42))/(MAX(IND!AW$11:AW$42)-MIN(IND!AW$11:AW$42)),100*(MAX(IND!AW$11:AW$42)-IND!AW29)/(MAX(IND!AW$11:AW$42)-MIN(IND!AW$11:AW$42)))</f>
        <v>9.762137504072987</v>
      </c>
      <c r="AX28" s="50">
        <f>IF(AX$1="Sí",100*(IND!AX29-MIN(IND!AX$11:AX$42))/(MAX(IND!AX$11:AX$42)-MIN(IND!AX$11:AX$42)),100*(MAX(IND!AX$11:AX$42)-IND!AX29)/(MAX(IND!AX$11:AX$42)-MIN(IND!AX$11:AX$42)))</f>
        <v>5.5787527165259743</v>
      </c>
      <c r="AY28" s="50">
        <f>IF(AY$1="Sí",100*(IND!AY29-MIN(IND!AY$11:AY$42))/(MAX(IND!AY$11:AY$42)-MIN(IND!AY$11:AY$42)),100*(MAX(IND!AY$11:AY$42)-IND!AY29)/(MAX(IND!AY$11:AY$42)-MIN(IND!AY$11:AY$42)))</f>
        <v>3.6345140723864819</v>
      </c>
      <c r="AZ28" s="50">
        <f>IF(AZ$1="Sí",100*(IND!AZ29-MIN(IND!AZ$11:AZ$42))/(MAX(IND!AZ$11:AZ$42)-MIN(IND!AZ$11:AZ$42)),100*(MAX(IND!AZ$11:AZ$42)-IND!AZ29)/(MAX(IND!AZ$11:AZ$42)-MIN(IND!AZ$11:AZ$42)))</f>
        <v>33.761611492242125</v>
      </c>
      <c r="BA28" s="50">
        <f>IF(BA$1="Sí",100*(IND!BA29-MIN(IND!BA$11:BA$42))/(MAX(IND!BA$11:BA$42)-MIN(IND!BA$11:BA$42)),100*(MAX(IND!BA$11:BA$42)-IND!BA29)/(MAX(IND!BA$11:BA$42)-MIN(IND!BA$11:BA$42)))</f>
        <v>28.810281831628185</v>
      </c>
      <c r="BB28" s="50">
        <f>IF(BB$1="Sí",100*(IND!BB29-MIN(IND!BB$11:BB$42))/(MAX(IND!BB$11:BB$42)-MIN(IND!BB$11:BB$42)),100*(MAX(IND!BB$11:BB$42)-IND!BB29)/(MAX(IND!BB$11:BB$42)-MIN(IND!BB$11:BB$42)))</f>
        <v>38.258458367626226</v>
      </c>
      <c r="BC28" s="50">
        <f>IF(BC$1="Sí",100*(IND!BC29-MIN(IND!BC$11:BC$42))/(MAX(IND!BC$11:BC$42)-MIN(IND!BC$11:BC$42)),100*(MAX(IND!BC$11:BC$42)-IND!BC29)/(MAX(IND!BC$11:BC$42)-MIN(IND!BC$11:BC$42)))</f>
        <v>5.5861669438596948</v>
      </c>
      <c r="BD28" s="50">
        <f>IF(BD$1="Sí",100*(IND!BD29-MIN(IND!BD$11:BD$42))/(MAX(IND!BD$11:BD$42)-MIN(IND!BD$11:BD$42)),100*(MAX(IND!BD$11:BD$42)-IND!BD29)/(MAX(IND!BD$11:BD$42)-MIN(IND!BD$11:BD$42)))</f>
        <v>29.978171332947749</v>
      </c>
      <c r="BE28" s="50">
        <f>IF(BE$1="Sí",100*(IND!BE29-MIN(IND!BE$11:BE$42))/(MAX(IND!BE$11:BE$42)-MIN(IND!BE$11:BE$42)),100*(MAX(IND!BE$11:BE$42)-IND!BE29)/(MAX(IND!BE$11:BE$42)-MIN(IND!BE$11:BE$42)))</f>
        <v>42.879731987688082</v>
      </c>
      <c r="BF28" s="50">
        <f>IF(BF$1="Sí",100*(IND!BF29-MIN(IND!BF$11:BF$42))/(MAX(IND!BF$11:BF$42)-MIN(IND!BF$11:BF$42)),100*(MAX(IND!BF$11:BF$42)-IND!BF29)/(MAX(IND!BF$11:BF$42)-MIN(IND!BF$11:BF$42)))</f>
        <v>87.268180492258054</v>
      </c>
      <c r="BG28" s="50">
        <f>IF(BG$1="Sí",100*(IND!BG29-MIN(IND!BG$11:BG$42))/(MAX(IND!BG$11:BG$42)-MIN(IND!BG$11:BG$42)),100*(MAX(IND!BG$11:BG$42)-IND!BG29)/(MAX(IND!BG$11:BG$42)-MIN(IND!BG$11:BG$42)))</f>
        <v>100</v>
      </c>
      <c r="BH28" s="31"/>
      <c r="BI28" s="50">
        <f>IF(BI$1="Sí",100*(IND!BI29-MIN(IND!BI$11:BI$42))/(MAX(IND!BI$11:BI$42)-MIN(IND!BI$11:BI$42)),100*(MAX(IND!BI$11:BI$42)-IND!BI29)/(MAX(IND!BI$11:BI$42)-MIN(IND!BI$11:BI$42)))</f>
        <v>95.785440613026822</v>
      </c>
      <c r="BJ28" s="31"/>
      <c r="BK28" s="50">
        <f>IF(BK$1="Sí",100*(IND!BK29-MIN(IND!BK$11:BK$42))/(MAX(IND!BK$11:BK$42)-MIN(IND!BK$11:BK$42)),100*(MAX(IND!BK$11:BK$42)-IND!BK29)/(MAX(IND!BK$11:BK$42)-MIN(IND!BK$11:BK$42)))</f>
        <v>51.062866584553987</v>
      </c>
      <c r="BL28" s="50">
        <f>IF(BL$1="Sí",100*(IND!BL29-MIN(IND!BL$11:BL$42))/(MAX(IND!BL$11:BL$42)-MIN(IND!BL$11:BL$42)),100*(MAX(IND!BL$11:BL$42)-IND!BL29)/(MAX(IND!BL$11:BL$42)-MIN(IND!BL$11:BL$42)))</f>
        <v>100</v>
      </c>
      <c r="BM28" s="50">
        <f>IF(BM$1="Sí",100*(IND!BM29-MIN(IND!BM$11:BM$42))/(MAX(IND!BM$11:BM$42)-MIN(IND!BM$11:BM$42)),100*(MAX(IND!BM$11:BM$42)-IND!BM29)/(MAX(IND!BM$11:BM$42)-MIN(IND!BM$11:BM$42)))</f>
        <v>85.481981646641543</v>
      </c>
      <c r="BN28" s="50">
        <f>IF(BN$1="Sí",100*(IND!BN29-MIN(IND!BN$11:BN$42))/(MAX(IND!BN$11:BN$42)-MIN(IND!BN$11:BN$42)),100*(MAX(IND!BN$11:BN$42)-IND!BN29)/(MAX(IND!BN$11:BN$42)-MIN(IND!BN$11:BN$42)))</f>
        <v>41.065932770675857</v>
      </c>
      <c r="BO28" s="50">
        <f>IF(BO$1="Sí",100*(IND!BO29-MIN(IND!BO$11:BO$42))/(MAX(IND!BO$11:BO$42)-MIN(IND!BO$11:BO$42)),100*(MAX(IND!BO$11:BO$42)-IND!BO29)/(MAX(IND!BO$11:BO$42)-MIN(IND!BO$11:BO$42)))</f>
        <v>0</v>
      </c>
      <c r="BP28" s="31"/>
      <c r="BQ28" s="31"/>
      <c r="BR28" s="31"/>
      <c r="BS28" s="31"/>
      <c r="BT28" s="31"/>
      <c r="BU28" s="95"/>
      <c r="BV28" s="8">
        <f>IND!BV29</f>
        <v>6701.2772839999998</v>
      </c>
      <c r="BW28" s="8" t="str">
        <f>IND!BW29</f>
        <v>Noreste</v>
      </c>
      <c r="BX28" s="36">
        <f>IND!BX29</f>
        <v>0.9512439391265981</v>
      </c>
      <c r="BY28" s="8">
        <f>IND!BY29</f>
        <v>-1.3699600000000001</v>
      </c>
      <c r="BZ28" s="8" t="str">
        <f>IND!BZ29</f>
        <v>Muy bajo</v>
      </c>
      <c r="CA28" s="8">
        <f>IND!CA29</f>
        <v>3.6078264713286998</v>
      </c>
      <c r="CB28" s="36">
        <f>IND!CB29</f>
        <v>0.80992035062581647</v>
      </c>
      <c r="CC28" s="91">
        <f>IND!CC29</f>
        <v>18698.368870489154</v>
      </c>
    </row>
    <row r="29" spans="2:81" x14ac:dyDescent="0.25">
      <c r="B29" s="5">
        <v>20</v>
      </c>
      <c r="C29" s="6" t="s">
        <v>43</v>
      </c>
      <c r="D29"/>
      <c r="E29" s="50">
        <f>IF(E$1="Sí",100*(IND!E30-MIN(IND!E$11:E$42))/(MAX(IND!E$11:E$42)-MIN(IND!E$11:E$42)),100*(MAX(IND!E$11:E$42)-IND!E30)/(MAX(IND!E$11:E$42)-MIN(IND!E$11:E$42)))</f>
        <v>77.624565037009873</v>
      </c>
      <c r="F29" s="50">
        <f>IF(F$1="Sí",100*(IND!F30-MIN(IND!F$11:F$42))/(MAX(IND!F$11:F$42)-MIN(IND!F$11:F$42)),100*(MAX(IND!F$11:F$42)-IND!F30)/(MAX(IND!F$11:F$42)-MIN(IND!F$11:F$42)))</f>
        <v>89.915648700021038</v>
      </c>
      <c r="G29" s="50">
        <f>IF(G$1="Sí",100*(IND!G30-MIN(IND!G$11:G$42))/(MAX(IND!G$11:G$42)-MIN(IND!G$11:G$42)),100*(MAX(IND!G$11:G$42)-IND!G30)/(MAX(IND!G$11:G$42)-MIN(IND!G$11:G$42)))</f>
        <v>82.735604349158407</v>
      </c>
      <c r="H29" s="50">
        <f>IF(H$1="Sí",100*(IND!H30-MIN(IND!H$11:H$42))/(MAX(IND!H$11:H$42)-MIN(IND!H$11:H$42)),100*(MAX(IND!H$11:H$42)-IND!H30)/(MAX(IND!H$11:H$42)-MIN(IND!H$11:H$42)))</f>
        <v>92.389260527414791</v>
      </c>
      <c r="I29" s="50">
        <f>IF(I$1="Sí",100*(IND!I30-MIN(IND!I$11:I$42))/(MAX(IND!I$11:I$42)-MIN(IND!I$11:I$42)),100*(MAX(IND!I$11:I$42)-IND!I30)/(MAX(IND!I$11:I$42)-MIN(IND!I$11:I$42)))</f>
        <v>49.252895577843262</v>
      </c>
      <c r="J29" s="50">
        <f>IF(J$1="Sí",100*(IND!J30-MIN(IND!J$11:J$42))/(MAX(IND!J$11:J$42)-MIN(IND!J$11:J$42)),100*(MAX(IND!J$11:J$42)-IND!J30)/(MAX(IND!J$11:J$42)-MIN(IND!J$11:J$42)))</f>
        <v>0</v>
      </c>
      <c r="K29" s="50">
        <f>IF(K$1="Sí",100*(IND!K30-MIN(IND!K$11:K$42))/(MAX(IND!K$11:K$42)-MIN(IND!K$11:K$42)),100*(MAX(IND!K$11:K$42)-IND!K30)/(MAX(IND!K$11:K$42)-MIN(IND!K$11:K$42)))</f>
        <v>5.8695258392975926</v>
      </c>
      <c r="L29" s="50">
        <f>IF(L$1="Sí",100*(IND!L30-MIN(IND!L$11:L$42))/(MAX(IND!L$11:L$42)-MIN(IND!L$11:L$42)),100*(MAX(IND!L$11:L$42)-IND!L30)/(MAX(IND!L$11:L$42)-MIN(IND!L$11:L$42)))</f>
        <v>69.344548537854848</v>
      </c>
      <c r="M29" s="50">
        <f>IF(M$1="Sí",100*(IND!M30-MIN(IND!M$11:M$42))/(MAX(IND!M$11:M$42)-MIN(IND!M$11:M$42)),100*(MAX(IND!M$11:M$42)-IND!M30)/(MAX(IND!M$11:M$42)-MIN(IND!M$11:M$42)))</f>
        <v>79.375805332844251</v>
      </c>
      <c r="N29" s="50">
        <f>IF(N$1="Sí",100*(IND!N30-MIN(IND!N$11:N$42))/(MAX(IND!N$11:N$42)-MIN(IND!N$11:N$42)),100*(MAX(IND!N$11:N$42)-IND!N30)/(MAX(IND!N$11:N$42)-MIN(IND!N$11:N$42)))</f>
        <v>70.914074797353919</v>
      </c>
      <c r="O29" s="50">
        <f>IF(O$1="Sí",100*(IND!O30-MIN(IND!O$11:O$42))/(MAX(IND!O$11:O$42)-MIN(IND!O$11:O$42)),100*(MAX(IND!O$11:O$42)-IND!O30)/(MAX(IND!O$11:O$42)-MIN(IND!O$11:O$42)))</f>
        <v>99.999999999999986</v>
      </c>
      <c r="P29" s="50">
        <f>IF(P$1="Sí",100*(IND!P30-MIN(IND!P$11:P$42))/(MAX(IND!P$11:P$42)-MIN(IND!P$11:P$42)),100*(MAX(IND!P$11:P$42)-IND!P30)/(MAX(IND!P$11:P$42)-MIN(IND!P$11:P$42)))</f>
        <v>100</v>
      </c>
      <c r="Q29" s="50">
        <f>IF(Q$1="Sí",100*(IND!Q30-MIN(IND!Q$11:Q$42))/(MAX(IND!Q$11:Q$42)-MIN(IND!Q$11:Q$42)),100*(MAX(IND!Q$11:Q$42)-IND!Q30)/(MAX(IND!Q$11:Q$42)-MIN(IND!Q$11:Q$42)))</f>
        <v>30.690594139817033</v>
      </c>
      <c r="R29" s="50">
        <f>IF(R$1="Sí",100*(IND!R30-MIN(IND!R$11:R$42))/(MAX(IND!R$11:R$42)-MIN(IND!R$11:R$42)),100*(MAX(IND!R$11:R$42)-IND!R30)/(MAX(IND!R$11:R$42)-MIN(IND!R$11:R$42)))</f>
        <v>96.920843045549958</v>
      </c>
      <c r="S29" s="50">
        <f>IF(S$1="Sí",100*(IND!S30-MIN(IND!S$11:S$42))/(MAX(IND!S$11:S$42)-MIN(IND!S$11:S$42)),100*(MAX(IND!S$11:S$42)-IND!S30)/(MAX(IND!S$11:S$42)-MIN(IND!S$11:S$42)))</f>
        <v>74.193803228916437</v>
      </c>
      <c r="T29" s="50">
        <f>IF(T$1="Sí",100*(IND!T30-MIN(IND!T$11:T$42))/(MAX(IND!T$11:T$42)-MIN(IND!T$11:T$42)),100*(MAX(IND!T$11:T$42)-IND!T30)/(MAX(IND!T$11:T$42)-MIN(IND!T$11:T$42)))</f>
        <v>6.9801756069182428</v>
      </c>
      <c r="U29" s="50">
        <f>IF(U$1="Sí",100*(IND!U30-MIN(IND!U$11:U$42))/(MAX(IND!U$11:U$42)-MIN(IND!U$11:U$42)),100*(MAX(IND!U$11:U$42)-IND!U30)/(MAX(IND!U$11:U$42)-MIN(IND!U$11:U$42)))</f>
        <v>11.428996718037277</v>
      </c>
      <c r="V29" s="50">
        <f>IF(V$1="Sí",100*(IND!V30-MIN(IND!V$11:V$42))/(MAX(IND!V$11:V$42)-MIN(IND!V$11:V$42)),100*(MAX(IND!V$11:V$42)-IND!V30)/(MAX(IND!V$11:V$42)-MIN(IND!V$11:V$42)))</f>
        <v>25.751532425765117</v>
      </c>
      <c r="W29" s="50">
        <f>IF(W$1="Sí",100*(IND!W30-MIN(IND!W$11:W$42))/(MAX(IND!W$11:W$42)-MIN(IND!W$11:W$42)),100*(MAX(IND!W$11:W$42)-IND!W30)/(MAX(IND!W$11:W$42)-MIN(IND!W$11:W$42)))</f>
        <v>79.896420498440577</v>
      </c>
      <c r="X29" s="50">
        <f>IF(X$1="Sí",100*(IND!X30-MIN(IND!X$11:X$42))/(MAX(IND!X$11:X$42)-MIN(IND!X$11:X$42)),100*(MAX(IND!X$11:X$42)-IND!X30)/(MAX(IND!X$11:X$42)-MIN(IND!X$11:X$42)))</f>
        <v>66.093581016604148</v>
      </c>
      <c r="Y29" s="50">
        <f>IF(Y$1="Sí",100*(IND!Y30-MIN(IND!Y$11:Y$42))/(MAX(IND!Y$11:Y$42)-MIN(IND!Y$11:Y$42)),100*(MAX(IND!Y$11:Y$42)-IND!Y30)/(MAX(IND!Y$11:Y$42)-MIN(IND!Y$11:Y$42)))</f>
        <v>10.004594665580553</v>
      </c>
      <c r="Z29" s="50">
        <f>IF(Z$1="Sí",100*(IND!Z30-MIN(IND!Z$11:Z$42))/(MAX(IND!Z$11:Z$42)-MIN(IND!Z$11:Z$42)),100*(MAX(IND!Z$11:Z$42)-IND!Z30)/(MAX(IND!Z$11:Z$42)-MIN(IND!Z$11:Z$42)))</f>
        <v>15.021438010492496</v>
      </c>
      <c r="AA29" s="50">
        <f>IF(AA$1="Sí",100*(IND!AA30-MIN(IND!AA$11:AA$42))/(MAX(IND!AA$11:AA$42)-MIN(IND!AA$11:AA$42)),100*(MAX(IND!AA$11:AA$42)-IND!AA30)/(MAX(IND!AA$11:AA$42)-MIN(IND!AA$11:AA$42)))</f>
        <v>31.685440950680203</v>
      </c>
      <c r="AB29" s="50">
        <f>IF(AB$1="Sí",100*(IND!AB30-MIN(IND!AB$11:AB$42))/(MAX(IND!AB$11:AB$42)-MIN(IND!AB$11:AB$42)),100*(MAX(IND!AB$11:AB$42)-IND!AB30)/(MAX(IND!AB$11:AB$42)-MIN(IND!AB$11:AB$42)))</f>
        <v>6.1533763392909178</v>
      </c>
      <c r="AC29" s="50">
        <f>IF(AC$1="Sí",100*(IND!AC30-MIN(IND!AC$11:AC$42))/(MAX(IND!AC$11:AC$42)-MIN(IND!AC$11:AC$42)),100*(MAX(IND!AC$11:AC$42)-IND!AC30)/(MAX(IND!AC$11:AC$42)-MIN(IND!AC$11:AC$42)))</f>
        <v>52.614379084967304</v>
      </c>
      <c r="AD29" s="50">
        <f>IF(AD$1="Sí",100*(IND!AD30-MIN(IND!AD$11:AD$42))/(MAX(IND!AD$11:AD$42)-MIN(IND!AD$11:AD$42)),100*(MAX(IND!AD$11:AD$42)-IND!AD30)/(MAX(IND!AD$11:AD$42)-MIN(IND!AD$11:AD$42)))</f>
        <v>86.183068556577211</v>
      </c>
      <c r="AE29" s="50">
        <f>IF(AE$1="Sí",100*(IND!AE30-MIN(IND!AE$11:AE$42))/(MAX(IND!AE$11:AE$42)-MIN(IND!AE$11:AE$42)),100*(MAX(IND!AE$11:AE$42)-IND!AE30)/(MAX(IND!AE$11:AE$42)-MIN(IND!AE$11:AE$42)))</f>
        <v>75.049266661241475</v>
      </c>
      <c r="AF29" s="50">
        <f>IF(AF$1="Sí",100*(IND!AF30-MIN(IND!AF$11:AF$42))/(MAX(IND!AF$11:AF$42)-MIN(IND!AF$11:AF$42)),100*(MAX(IND!AF$11:AF$42)-IND!AF30)/(MAX(IND!AF$11:AF$42)-MIN(IND!AF$11:AF$42)))</f>
        <v>81.671327376746532</v>
      </c>
      <c r="AG29" s="50">
        <f>IF(AG$1="Sí",100*(IND!AG30-MIN(IND!AG$11:AG$42))/(MAX(IND!AG$11:AG$42)-MIN(IND!AG$11:AG$42)),100*(MAX(IND!AG$11:AG$42)-IND!AG30)/(MAX(IND!AG$11:AG$42)-MIN(IND!AG$11:AG$42)))</f>
        <v>96.383158868680354</v>
      </c>
      <c r="AH29" s="50">
        <f>IF(AH$1="Sí",100*(IND!AH30-MIN(IND!AH$11:AH$42))/(MAX(IND!AH$11:AH$42)-MIN(IND!AH$11:AH$42)),100*(MAX(IND!AH$11:AH$42)-IND!AH30)/(MAX(IND!AH$11:AH$42)-MIN(IND!AH$11:AH$42)))</f>
        <v>16.584536436077503</v>
      </c>
      <c r="AI29" s="50">
        <f>IF(AI$1="Sí",100*(IND!AI30-MIN(IND!AI$11:AI$42))/(MAX(IND!AI$11:AI$42)-MIN(IND!AI$11:AI$42)),100*(MAX(IND!AI$11:AI$42)-IND!AI30)/(MAX(IND!AI$11:AI$42)-MIN(IND!AI$11:AI$42)))</f>
        <v>100.00000000000001</v>
      </c>
      <c r="AJ29" s="50">
        <f>IF(AJ$1="Sí",100*(IND!AJ30-MIN(IND!AJ$11:AJ$42))/(MAX(IND!AJ$11:AJ$42)-MIN(IND!AJ$11:AJ$42)),100*(MAX(IND!AJ$11:AJ$42)-IND!AJ30)/(MAX(IND!AJ$11:AJ$42)-MIN(IND!AJ$11:AJ$42)))</f>
        <v>41.084559000779208</v>
      </c>
      <c r="AK29" s="50">
        <f>IF(AK$1="Sí",100*(IND!AK30-MIN(IND!AK$11:AK$42))/(MAX(IND!AK$11:AK$42)-MIN(IND!AK$11:AK$42)),100*(MAX(IND!AK$11:AK$42)-IND!AK30)/(MAX(IND!AK$11:AK$42)-MIN(IND!AK$11:AK$42)))</f>
        <v>52.826584358530823</v>
      </c>
      <c r="AL29" s="50">
        <f>IF(AL$1="Sí",100*(IND!AL30-MIN(IND!AL$11:AL$42))/(MAX(IND!AL$11:AL$42)-MIN(IND!AL$11:AL$42)),100*(MAX(IND!AL$11:AL$42)-IND!AL30)/(MAX(IND!AL$11:AL$42)-MIN(IND!AL$11:AL$42)))</f>
        <v>0.49615141735017593</v>
      </c>
      <c r="AM29" s="50">
        <f>IF(AM$1="Sí",100*(IND!AM30-MIN(IND!AM$11:AM$42))/(MAX(IND!AM$11:AM$42)-MIN(IND!AM$11:AM$42)),100*(MAX(IND!AM$11:AM$42)-IND!AM30)/(MAX(IND!AM$11:AM$42)-MIN(IND!AM$11:AM$42)))</f>
        <v>0</v>
      </c>
      <c r="AN29" s="50">
        <f>IF(AN$1="Sí",100*(IND!AN30-MIN(IND!AN$11:AN$42))/(MAX(IND!AN$11:AN$42)-MIN(IND!AN$11:AN$42)),100*(MAX(IND!AN$11:AN$42)-IND!AN30)/(MAX(IND!AN$11:AN$42)-MIN(IND!AN$11:AN$42)))</f>
        <v>56.687652142014301</v>
      </c>
      <c r="AO29" s="31"/>
      <c r="AP29" s="31"/>
      <c r="AQ29" s="50">
        <f>IF(AQ$1="Sí",100*(IND!AQ30-MIN(IND!AQ$11:AQ$42))/(MAX(IND!AQ$11:AQ$42)-MIN(IND!AQ$11:AQ$42)),100*(MAX(IND!AQ$11:AQ$42)-IND!AQ30)/(MAX(IND!AQ$11:AQ$42)-MIN(IND!AQ$11:AQ$42)))</f>
        <v>41.880310026416161</v>
      </c>
      <c r="AR29" s="50">
        <f>IF(AR$1="Sí",100*(IND!AR30-MIN(IND!AR$11:AR$42))/(MAX(IND!AR$11:AR$42)-MIN(IND!AR$11:AR$42)),100*(MAX(IND!AR$11:AR$42)-IND!AR30)/(MAX(IND!AR$11:AR$42)-MIN(IND!AR$11:AR$42)))</f>
        <v>0</v>
      </c>
      <c r="AS29" s="50">
        <f>IF(AS$1="Sí",100*(IND!AS30-MIN(IND!AS$11:AS$42))/(MAX(IND!AS$11:AS$42)-MIN(IND!AS$11:AS$42)),100*(MAX(IND!AS$11:AS$42)-IND!AS30)/(MAX(IND!AS$11:AS$42)-MIN(IND!AS$11:AS$42)))</f>
        <v>36.597552388716132</v>
      </c>
      <c r="AT29" s="50">
        <f>IF(AT$1="Sí",100*(IND!AT30-MIN(IND!AT$11:AT$42))/(MAX(IND!AT$11:AT$42)-MIN(IND!AT$11:AT$42)),100*(MAX(IND!AT$11:AT$42)-IND!AT30)/(MAX(IND!AT$11:AT$42)-MIN(IND!AT$11:AT$42)))</f>
        <v>51.021683410949144</v>
      </c>
      <c r="AU29" s="50">
        <f>IF(AU$1="Sí",100*(IND!AU30-MIN(IND!AU$11:AU$42))/(MAX(IND!AU$11:AU$42)-MIN(IND!AU$11:AU$42)),100*(MAX(IND!AU$11:AU$42)-IND!AU30)/(MAX(IND!AU$11:AU$42)-MIN(IND!AU$11:AU$42)))</f>
        <v>40.747005049498895</v>
      </c>
      <c r="AV29" s="50">
        <f>IF(AV$1="Sí",100*(IND!AV30-MIN(IND!AV$11:AV$42))/(MAX(IND!AV$11:AV$42)-MIN(IND!AV$11:AV$42)),100*(MAX(IND!AV$11:AV$42)-IND!AV30)/(MAX(IND!AV$11:AV$42)-MIN(IND!AV$11:AV$42)))</f>
        <v>62.340162383939742</v>
      </c>
      <c r="AW29" s="50">
        <f>IF(AW$1="Sí",100*(IND!AW30-MIN(IND!AW$11:AW$42))/(MAX(IND!AW$11:AW$42)-MIN(IND!AW$11:AW$42)),100*(MAX(IND!AW$11:AW$42)-IND!AW30)/(MAX(IND!AW$11:AW$42)-MIN(IND!AW$11:AW$42)))</f>
        <v>14.859060385643323</v>
      </c>
      <c r="AX29" s="50">
        <f>IF(AX$1="Sí",100*(IND!AX30-MIN(IND!AX$11:AX$42))/(MAX(IND!AX$11:AX$42)-MIN(IND!AX$11:AX$42)),100*(MAX(IND!AX$11:AX$42)-IND!AX30)/(MAX(IND!AX$11:AX$42)-MIN(IND!AX$11:AX$42)))</f>
        <v>9.949520300687956</v>
      </c>
      <c r="AY29" s="50">
        <f>IF(AY$1="Sí",100*(IND!AY30-MIN(IND!AY$11:AY$42))/(MAX(IND!AY$11:AY$42)-MIN(IND!AY$11:AY$42)),100*(MAX(IND!AY$11:AY$42)-IND!AY30)/(MAX(IND!AY$11:AY$42)-MIN(IND!AY$11:AY$42)))</f>
        <v>29.610616262722395</v>
      </c>
      <c r="AZ29" s="50">
        <f>IF(AZ$1="Sí",100*(IND!AZ30-MIN(IND!AZ$11:AZ$42))/(MAX(IND!AZ$11:AZ$42)-MIN(IND!AZ$11:AZ$42)),100*(MAX(IND!AZ$11:AZ$42)-IND!AZ30)/(MAX(IND!AZ$11:AZ$42)-MIN(IND!AZ$11:AZ$42)))</f>
        <v>16.902348636407183</v>
      </c>
      <c r="BA29" s="50">
        <f>IF(BA$1="Sí",100*(IND!BA30-MIN(IND!BA$11:BA$42))/(MAX(IND!BA$11:BA$42)-MIN(IND!BA$11:BA$42)),100*(MAX(IND!BA$11:BA$42)-IND!BA30)/(MAX(IND!BA$11:BA$42)-MIN(IND!BA$11:BA$42)))</f>
        <v>10.747021959726764</v>
      </c>
      <c r="BB29" s="50">
        <f>IF(BB$1="Sí",100*(IND!BB30-MIN(IND!BB$11:BB$42))/(MAX(IND!BB$11:BB$42)-MIN(IND!BB$11:BB$42)),100*(MAX(IND!BB$11:BB$42)-IND!BB30)/(MAX(IND!BB$11:BB$42)-MIN(IND!BB$11:BB$42)))</f>
        <v>12.221432676761607</v>
      </c>
      <c r="BC29" s="50">
        <f>IF(BC$1="Sí",100*(IND!BC30-MIN(IND!BC$11:BC$42))/(MAX(IND!BC$11:BC$42)-MIN(IND!BC$11:BC$42)),100*(MAX(IND!BC$11:BC$42)-IND!BC30)/(MAX(IND!BC$11:BC$42)-MIN(IND!BC$11:BC$42)))</f>
        <v>17.874388848381646</v>
      </c>
      <c r="BD29" s="50">
        <f>IF(BD$1="Sí",100*(IND!BD30-MIN(IND!BD$11:BD$42))/(MAX(IND!BD$11:BD$42)-MIN(IND!BD$11:BD$42)),100*(MAX(IND!BD$11:BD$42)-IND!BD30)/(MAX(IND!BD$11:BD$42)-MIN(IND!BD$11:BD$42)))</f>
        <v>11.094853869186954</v>
      </c>
      <c r="BE29" s="50">
        <f>IF(BE$1="Sí",100*(IND!BE30-MIN(IND!BE$11:BE$42))/(MAX(IND!BE$11:BE$42)-MIN(IND!BE$11:BE$42)),100*(MAX(IND!BE$11:BE$42)-IND!BE30)/(MAX(IND!BE$11:BE$42)-MIN(IND!BE$11:BE$42)))</f>
        <v>6.7442586318184521</v>
      </c>
      <c r="BF29" s="50">
        <f>IF(BF$1="Sí",100*(IND!BF30-MIN(IND!BF$11:BF$42))/(MAX(IND!BF$11:BF$42)-MIN(IND!BF$11:BF$42)),100*(MAX(IND!BF$11:BF$42)-IND!BF30)/(MAX(IND!BF$11:BF$42)-MIN(IND!BF$11:BF$42)))</f>
        <v>52.989928971522282</v>
      </c>
      <c r="BG29" s="50">
        <f>IF(BG$1="Sí",100*(IND!BG30-MIN(IND!BG$11:BG$42))/(MAX(IND!BG$11:BG$42)-MIN(IND!BG$11:BG$42)),100*(MAX(IND!BG$11:BG$42)-IND!BG30)/(MAX(IND!BG$11:BG$42)-MIN(IND!BG$11:BG$42)))</f>
        <v>0</v>
      </c>
      <c r="BH29" s="31"/>
      <c r="BI29" s="50">
        <f>IF(BI$1="Sí",100*(IND!BI30-MIN(IND!BI$11:BI$42))/(MAX(IND!BI$11:BI$42)-MIN(IND!BI$11:BI$42)),100*(MAX(IND!BI$11:BI$42)-IND!BI30)/(MAX(IND!BI$11:BI$42)-MIN(IND!BI$11:BI$42)))</f>
        <v>0</v>
      </c>
      <c r="BJ29" s="31"/>
      <c r="BK29" s="50">
        <f>IF(BK$1="Sí",100*(IND!BK30-MIN(IND!BK$11:BK$42))/(MAX(IND!BK$11:BK$42)-MIN(IND!BK$11:BK$42)),100*(MAX(IND!BK$11:BK$42)-IND!BK30)/(MAX(IND!BK$11:BK$42)-MIN(IND!BK$11:BK$42)))</f>
        <v>9.1439061794006129</v>
      </c>
      <c r="BL29" s="50">
        <f>IF(BL$1="Sí",100*(IND!BL30-MIN(IND!BL$11:BL$42))/(MAX(IND!BL$11:BL$42)-MIN(IND!BL$11:BL$42)),100*(MAX(IND!BL$11:BL$42)-IND!BL30)/(MAX(IND!BL$11:BL$42)-MIN(IND!BL$11:BL$42)))</f>
        <v>26.780599527452882</v>
      </c>
      <c r="BM29" s="50">
        <f>IF(BM$1="Sí",100*(IND!BM30-MIN(IND!BM$11:BM$42))/(MAX(IND!BM$11:BM$42)-MIN(IND!BM$11:BM$42)),100*(MAX(IND!BM$11:BM$42)-IND!BM30)/(MAX(IND!BM$11:BM$42)-MIN(IND!BM$11:BM$42)))</f>
        <v>52.342479876605346</v>
      </c>
      <c r="BN29" s="50">
        <f>IF(BN$1="Sí",100*(IND!BN30-MIN(IND!BN$11:BN$42))/(MAX(IND!BN$11:BN$42)-MIN(IND!BN$11:BN$42)),100*(MAX(IND!BN$11:BN$42)-IND!BN30)/(MAX(IND!BN$11:BN$42)-MIN(IND!BN$11:BN$42)))</f>
        <v>0</v>
      </c>
      <c r="BO29" s="50">
        <f>IF(BO$1="Sí",100*(IND!BO30-MIN(IND!BO$11:BO$42))/(MAX(IND!BO$11:BO$42)-MIN(IND!BO$11:BO$42)),100*(MAX(IND!BO$11:BO$42)-IND!BO30)/(MAX(IND!BO$11:BO$42)-MIN(IND!BO$11:BO$42)))</f>
        <v>6.2446246204362765</v>
      </c>
      <c r="BP29" s="31"/>
      <c r="BQ29" s="31"/>
      <c r="BR29" s="31"/>
      <c r="BS29" s="31"/>
      <c r="BT29" s="31"/>
      <c r="BU29" s="95"/>
      <c r="BV29" s="8">
        <f>IND!BV30</f>
        <v>3930.0693999999999</v>
      </c>
      <c r="BW29" s="8" t="str">
        <f>IND!BW30</f>
        <v>Sur-sureste</v>
      </c>
      <c r="BX29" s="36">
        <f>IND!BX30</f>
        <v>0.58735627435662718</v>
      </c>
      <c r="BY29" s="8">
        <f>IND!BY30</f>
        <v>2.4177870000000001</v>
      </c>
      <c r="BZ29" s="8" t="str">
        <f>IND!BZ30</f>
        <v>Muy alto</v>
      </c>
      <c r="CA29" s="8">
        <f>IND!CA30</f>
        <v>3.7491223812103001</v>
      </c>
      <c r="CB29" s="36">
        <f>IND!CB30</f>
        <v>0.71448351724429704</v>
      </c>
      <c r="CC29" s="91">
        <f>IND!CC30</f>
        <v>8161.7384114120605</v>
      </c>
    </row>
    <row r="30" spans="2:81" x14ac:dyDescent="0.25">
      <c r="B30" s="5">
        <v>21</v>
      </c>
      <c r="C30" s="6" t="s">
        <v>44</v>
      </c>
      <c r="D30"/>
      <c r="E30" s="50">
        <f>IF(E$1="Sí",100*(IND!E31-MIN(IND!E$11:E$42))/(MAX(IND!E$11:E$42)-MIN(IND!E$11:E$42)),100*(MAX(IND!E$11:E$42)-IND!E31)/(MAX(IND!E$11:E$42)-MIN(IND!E$11:E$42)))</f>
        <v>25.646384298617136</v>
      </c>
      <c r="F30" s="50">
        <f>IF(F$1="Sí",100*(IND!F31-MIN(IND!F$11:F$42))/(MAX(IND!F$11:F$42)-MIN(IND!F$11:F$42)),100*(MAX(IND!F$11:F$42)-IND!F31)/(MAX(IND!F$11:F$42)-MIN(IND!F$11:F$42)))</f>
        <v>70.52481395217491</v>
      </c>
      <c r="G30" s="50">
        <f>IF(G$1="Sí",100*(IND!G31-MIN(IND!G$11:G$42))/(MAX(IND!G$11:G$42)-MIN(IND!G$11:G$42)),100*(MAX(IND!G$11:G$42)-IND!G31)/(MAX(IND!G$11:G$42)-MIN(IND!G$11:G$42)))</f>
        <v>63.970792022119142</v>
      </c>
      <c r="H30" s="50">
        <f>IF(H$1="Sí",100*(IND!H31-MIN(IND!H$11:H$42))/(MAX(IND!H$11:H$42)-MIN(IND!H$11:H$42)),100*(MAX(IND!H$11:H$42)-IND!H31)/(MAX(IND!H$11:H$42)-MIN(IND!H$11:H$42)))</f>
        <v>78.430934309492883</v>
      </c>
      <c r="I30" s="50">
        <f>IF(I$1="Sí",100*(IND!I31-MIN(IND!I$11:I$42))/(MAX(IND!I$11:I$42)-MIN(IND!I$11:I$42)),100*(MAX(IND!I$11:I$42)-IND!I31)/(MAX(IND!I$11:I$42)-MIN(IND!I$11:I$42)))</f>
        <v>9.582946138643452</v>
      </c>
      <c r="J30" s="50">
        <f>IF(J$1="Sí",100*(IND!J31-MIN(IND!J$11:J$42))/(MAX(IND!J$11:J$42)-MIN(IND!J$11:J$42)),100*(MAX(IND!J$11:J$42)-IND!J31)/(MAX(IND!J$11:J$42)-MIN(IND!J$11:J$42)))</f>
        <v>49.31410702132726</v>
      </c>
      <c r="K30" s="50">
        <f>IF(K$1="Sí",100*(IND!K31-MIN(IND!K$11:K$42))/(MAX(IND!K$11:K$42)-MIN(IND!K$11:K$42)),100*(MAX(IND!K$11:K$42)-IND!K31)/(MAX(IND!K$11:K$42)-MIN(IND!K$11:K$42)))</f>
        <v>26.245460582450509</v>
      </c>
      <c r="L30" s="50">
        <f>IF(L$1="Sí",100*(IND!L31-MIN(IND!L$11:L$42))/(MAX(IND!L$11:L$42)-MIN(IND!L$11:L$42)),100*(MAX(IND!L$11:L$42)-IND!L31)/(MAX(IND!L$11:L$42)-MIN(IND!L$11:L$42)))</f>
        <v>64.098443296392631</v>
      </c>
      <c r="M30" s="50">
        <f>IF(M$1="Sí",100*(IND!M31-MIN(IND!M$11:M$42))/(MAX(IND!M$11:M$42)-MIN(IND!M$11:M$42)),100*(MAX(IND!M$11:M$42)-IND!M31)/(MAX(IND!M$11:M$42)-MIN(IND!M$11:M$42)))</f>
        <v>58.893582258417595</v>
      </c>
      <c r="N30" s="50">
        <f>IF(N$1="Sí",100*(IND!N31-MIN(IND!N$11:N$42))/(MAX(IND!N$11:N$42)-MIN(IND!N$11:N$42)),100*(MAX(IND!N$11:N$42)-IND!N31)/(MAX(IND!N$11:N$42)-MIN(IND!N$11:N$42)))</f>
        <v>58.132092567494276</v>
      </c>
      <c r="O30" s="50">
        <f>IF(O$1="Sí",100*(IND!O31-MIN(IND!O$11:O$42))/(MAX(IND!O$11:O$42)-MIN(IND!O$11:O$42)),100*(MAX(IND!O$11:O$42)-IND!O31)/(MAX(IND!O$11:O$42)-MIN(IND!O$11:O$42)))</f>
        <v>18.181721952581299</v>
      </c>
      <c r="P30" s="50">
        <f>IF(P$1="Sí",100*(IND!P31-MIN(IND!P$11:P$42))/(MAX(IND!P$11:P$42)-MIN(IND!P$11:P$42)),100*(MAX(IND!P$11:P$42)-IND!P31)/(MAX(IND!P$11:P$42)-MIN(IND!P$11:P$42)))</f>
        <v>56.897681002859755</v>
      </c>
      <c r="Q30" s="50">
        <f>IF(Q$1="Sí",100*(IND!Q31-MIN(IND!Q$11:Q$42))/(MAX(IND!Q$11:Q$42)-MIN(IND!Q$11:Q$42)),100*(MAX(IND!Q$11:Q$42)-IND!Q31)/(MAX(IND!Q$11:Q$42)-MIN(IND!Q$11:Q$42)))</f>
        <v>20.802668797771378</v>
      </c>
      <c r="R30" s="50">
        <f>IF(R$1="Sí",100*(IND!R31-MIN(IND!R$11:R$42))/(MAX(IND!R$11:R$42)-MIN(IND!R$11:R$42)),100*(MAX(IND!R$11:R$42)-IND!R31)/(MAX(IND!R$11:R$42)-MIN(IND!R$11:R$42)))</f>
        <v>92.479710795634631</v>
      </c>
      <c r="S30" s="50">
        <f>IF(S$1="Sí",100*(IND!S31-MIN(IND!S$11:S$42))/(MAX(IND!S$11:S$42)-MIN(IND!S$11:S$42)),100*(MAX(IND!S$11:S$42)-IND!S31)/(MAX(IND!S$11:S$42)-MIN(IND!S$11:S$42)))</f>
        <v>53.072904497111843</v>
      </c>
      <c r="T30" s="50">
        <f>IF(T$1="Sí",100*(IND!T31-MIN(IND!T$11:T$42))/(MAX(IND!T$11:T$42)-MIN(IND!T$11:T$42)),100*(MAX(IND!T$11:T$42)-IND!T31)/(MAX(IND!T$11:T$42)-MIN(IND!T$11:T$42)))</f>
        <v>35.015353289873396</v>
      </c>
      <c r="U30" s="50">
        <f>IF(U$1="Sí",100*(IND!U31-MIN(IND!U$11:U$42))/(MAX(IND!U$11:U$42)-MIN(IND!U$11:U$42)),100*(MAX(IND!U$11:U$42)-IND!U31)/(MAX(IND!U$11:U$42)-MIN(IND!U$11:U$42)))</f>
        <v>37.889512725512581</v>
      </c>
      <c r="V30" s="50">
        <f>IF(V$1="Sí",100*(IND!V31-MIN(IND!V$11:V$42))/(MAX(IND!V$11:V$42)-MIN(IND!V$11:V$42)),100*(MAX(IND!V$11:V$42)-IND!V31)/(MAX(IND!V$11:V$42)-MIN(IND!V$11:V$42)))</f>
        <v>42.909680097716588</v>
      </c>
      <c r="W30" s="50">
        <f>IF(W$1="Sí",100*(IND!W31-MIN(IND!W$11:W$42))/(MAX(IND!W$11:W$42)-MIN(IND!W$11:W$42)),100*(MAX(IND!W$11:W$42)-IND!W31)/(MAX(IND!W$11:W$42)-MIN(IND!W$11:W$42)))</f>
        <v>56.867149274657308</v>
      </c>
      <c r="X30" s="50">
        <f>IF(X$1="Sí",100*(IND!X31-MIN(IND!X$11:X$42))/(MAX(IND!X$11:X$42)-MIN(IND!X$11:X$42)),100*(MAX(IND!X$11:X$42)-IND!X31)/(MAX(IND!X$11:X$42)-MIN(IND!X$11:X$42)))</f>
        <v>80.692155989566729</v>
      </c>
      <c r="Y30" s="50">
        <f>IF(Y$1="Sí",100*(IND!Y31-MIN(IND!Y$11:Y$42))/(MAX(IND!Y$11:Y$42)-MIN(IND!Y$11:Y$42)),100*(MAX(IND!Y$11:Y$42)-IND!Y31)/(MAX(IND!Y$11:Y$42)-MIN(IND!Y$11:Y$42)))</f>
        <v>5.9938665689024546</v>
      </c>
      <c r="Z30" s="50">
        <f>IF(Z$1="Sí",100*(IND!Z31-MIN(IND!Z$11:Z$42))/(MAX(IND!Z$11:Z$42)-MIN(IND!Z$11:Z$42)),100*(MAX(IND!Z$11:Z$42)-IND!Z31)/(MAX(IND!Z$11:Z$42)-MIN(IND!Z$11:Z$42)))</f>
        <v>3.6866103756872057</v>
      </c>
      <c r="AA30" s="50">
        <f>IF(AA$1="Sí",100*(IND!AA31-MIN(IND!AA$11:AA$42))/(MAX(IND!AA$11:AA$42)-MIN(IND!AA$11:AA$42)),100*(MAX(IND!AA$11:AA$42)-IND!AA31)/(MAX(IND!AA$11:AA$42)-MIN(IND!AA$11:AA$42)))</f>
        <v>28.764791949829526</v>
      </c>
      <c r="AB30" s="50">
        <f>IF(AB$1="Sí",100*(IND!AB31-MIN(IND!AB$11:AB$42))/(MAX(IND!AB$11:AB$42)-MIN(IND!AB$11:AB$42)),100*(MAX(IND!AB$11:AB$42)-IND!AB31)/(MAX(IND!AB$11:AB$42)-MIN(IND!AB$11:AB$42)))</f>
        <v>4.1137750369732009</v>
      </c>
      <c r="AC30" s="50">
        <f>IF(AC$1="Sí",100*(IND!AC31-MIN(IND!AC$11:AC$42))/(MAX(IND!AC$11:AC$42)-MIN(IND!AC$11:AC$42)),100*(MAX(IND!AC$11:AC$42)-IND!AC31)/(MAX(IND!AC$11:AC$42)-MIN(IND!AC$11:AC$42)))</f>
        <v>82.352941176470608</v>
      </c>
      <c r="AD30" s="50">
        <f>IF(AD$1="Sí",100*(IND!AD31-MIN(IND!AD$11:AD$42))/(MAX(IND!AD$11:AD$42)-MIN(IND!AD$11:AD$42)),100*(MAX(IND!AD$11:AD$42)-IND!AD31)/(MAX(IND!AD$11:AD$42)-MIN(IND!AD$11:AD$42)))</f>
        <v>64.591204305225617</v>
      </c>
      <c r="AE30" s="50">
        <f>IF(AE$1="Sí",100*(IND!AE31-MIN(IND!AE$11:AE$42))/(MAX(IND!AE$11:AE$42)-MIN(IND!AE$11:AE$42)),100*(MAX(IND!AE$11:AE$42)-IND!AE31)/(MAX(IND!AE$11:AE$42)-MIN(IND!AE$11:AE$42)))</f>
        <v>65.989555313421533</v>
      </c>
      <c r="AF30" s="50">
        <f>IF(AF$1="Sí",100*(IND!AF31-MIN(IND!AF$11:AF$42))/(MAX(IND!AF$11:AF$42)-MIN(IND!AF$11:AF$42)),100*(MAX(IND!AF$11:AF$42)-IND!AF31)/(MAX(IND!AF$11:AF$42)-MIN(IND!AF$11:AF$42)))</f>
        <v>64.732371394220181</v>
      </c>
      <c r="AG30" s="50">
        <f>IF(AG$1="Sí",100*(IND!AG31-MIN(IND!AG$11:AG$42))/(MAX(IND!AG$11:AG$42)-MIN(IND!AG$11:AG$42)),100*(MAX(IND!AG$11:AG$42)-IND!AG31)/(MAX(IND!AG$11:AG$42)-MIN(IND!AG$11:AG$42)))</f>
        <v>92.446844784393591</v>
      </c>
      <c r="AH30" s="50">
        <f>IF(AH$1="Sí",100*(IND!AH31-MIN(IND!AH$11:AH$42))/(MAX(IND!AH$11:AH$42)-MIN(IND!AH$11:AH$42)),100*(MAX(IND!AH$11:AH$42)-IND!AH31)/(MAX(IND!AH$11:AH$42)-MIN(IND!AH$11:AH$42)))</f>
        <v>4.6395198474603596</v>
      </c>
      <c r="AI30" s="50">
        <f>IF(AI$1="Sí",100*(IND!AI31-MIN(IND!AI$11:AI$42))/(MAX(IND!AI$11:AI$42)-MIN(IND!AI$11:AI$42)),100*(MAX(IND!AI$11:AI$42)-IND!AI31)/(MAX(IND!AI$11:AI$42)-MIN(IND!AI$11:AI$42)))</f>
        <v>28.581893333787253</v>
      </c>
      <c r="AJ30" s="50">
        <f>IF(AJ$1="Sí",100*(IND!AJ31-MIN(IND!AJ$11:AJ$42))/(MAX(IND!AJ$11:AJ$42)-MIN(IND!AJ$11:AJ$42)),100*(MAX(IND!AJ$11:AJ$42)-IND!AJ31)/(MAX(IND!AJ$11:AJ$42)-MIN(IND!AJ$11:AJ$42)))</f>
        <v>67.491918842306603</v>
      </c>
      <c r="AK30" s="50">
        <f>IF(AK$1="Sí",100*(IND!AK31-MIN(IND!AK$11:AK$42))/(MAX(IND!AK$11:AK$42)-MIN(IND!AK$11:AK$42)),100*(MAX(IND!AK$11:AK$42)-IND!AK31)/(MAX(IND!AK$11:AK$42)-MIN(IND!AK$11:AK$42)))</f>
        <v>51.85339538018129</v>
      </c>
      <c r="AL30" s="50">
        <f>IF(AL$1="Sí",100*(IND!AL31-MIN(IND!AL$11:AL$42))/(MAX(IND!AL$11:AL$42)-MIN(IND!AL$11:AL$42)),100*(MAX(IND!AL$11:AL$42)-IND!AL31)/(MAX(IND!AL$11:AL$42)-MIN(IND!AL$11:AL$42)))</f>
        <v>1.6200304324428116</v>
      </c>
      <c r="AM30" s="50">
        <f>IF(AM$1="Sí",100*(IND!AM31-MIN(IND!AM$11:AM$42))/(MAX(IND!AM$11:AM$42)-MIN(IND!AM$11:AM$42)),100*(MAX(IND!AM$11:AM$42)-IND!AM31)/(MAX(IND!AM$11:AM$42)-MIN(IND!AM$11:AM$42)))</f>
        <v>37.796310773437824</v>
      </c>
      <c r="AN30" s="50">
        <f>IF(AN$1="Sí",100*(IND!AN31-MIN(IND!AN$11:AN$42))/(MAX(IND!AN$11:AN$42)-MIN(IND!AN$11:AN$42)),100*(MAX(IND!AN$11:AN$42)-IND!AN31)/(MAX(IND!AN$11:AN$42)-MIN(IND!AN$11:AN$42)))</f>
        <v>32.541938167199952</v>
      </c>
      <c r="AO30" s="31"/>
      <c r="AP30" s="31"/>
      <c r="AQ30" s="50">
        <f>IF(AQ$1="Sí",100*(IND!AQ31-MIN(IND!AQ$11:AQ$42))/(MAX(IND!AQ$11:AQ$42)-MIN(IND!AQ$11:AQ$42)),100*(MAX(IND!AQ$11:AQ$42)-IND!AQ31)/(MAX(IND!AQ$11:AQ$42)-MIN(IND!AQ$11:AQ$42)))</f>
        <v>35.35174450726862</v>
      </c>
      <c r="AR30" s="50">
        <f>IF(AR$1="Sí",100*(IND!AR31-MIN(IND!AR$11:AR$42))/(MAX(IND!AR$11:AR$42)-MIN(IND!AR$11:AR$42)),100*(MAX(IND!AR$11:AR$42)-IND!AR31)/(MAX(IND!AR$11:AR$42)-MIN(IND!AR$11:AR$42)))</f>
        <v>13.645841893507205</v>
      </c>
      <c r="AS30" s="50">
        <f>IF(AS$1="Sí",100*(IND!AS31-MIN(IND!AS$11:AS$42))/(MAX(IND!AS$11:AS$42)-MIN(IND!AS$11:AS$42)),100*(MAX(IND!AS$11:AS$42)-IND!AS31)/(MAX(IND!AS$11:AS$42)-MIN(IND!AS$11:AS$42)))</f>
        <v>22.091653545197779</v>
      </c>
      <c r="AT30" s="50">
        <f>IF(AT$1="Sí",100*(IND!AT31-MIN(IND!AT$11:AT$42))/(MAX(IND!AT$11:AT$42)-MIN(IND!AT$11:AT$42)),100*(MAX(IND!AT$11:AT$42)-IND!AT31)/(MAX(IND!AT$11:AT$42)-MIN(IND!AT$11:AT$42)))</f>
        <v>40.95767159213635</v>
      </c>
      <c r="AU30" s="50">
        <f>IF(AU$1="Sí",100*(IND!AU31-MIN(IND!AU$11:AU$42))/(MAX(IND!AU$11:AU$42)-MIN(IND!AU$11:AU$42)),100*(MAX(IND!AU$11:AU$42)-IND!AU31)/(MAX(IND!AU$11:AU$42)-MIN(IND!AU$11:AU$42)))</f>
        <v>41.391052786471995</v>
      </c>
      <c r="AV30" s="50">
        <f>IF(AV$1="Sí",100*(IND!AV31-MIN(IND!AV$11:AV$42))/(MAX(IND!AV$11:AV$42)-MIN(IND!AV$11:AV$42)),100*(MAX(IND!AV$11:AV$42)-IND!AV31)/(MAX(IND!AV$11:AV$42)-MIN(IND!AV$11:AV$42)))</f>
        <v>93.845941078937273</v>
      </c>
      <c r="AW30" s="50">
        <f>IF(AW$1="Sí",100*(IND!AW31-MIN(IND!AW$11:AW$42))/(MAX(IND!AW$11:AW$42)-MIN(IND!AW$11:AW$42)),100*(MAX(IND!AW$11:AW$42)-IND!AW31)/(MAX(IND!AW$11:AW$42)-MIN(IND!AW$11:AW$42)))</f>
        <v>7.5294157707764713</v>
      </c>
      <c r="AX30" s="50">
        <f>IF(AX$1="Sí",100*(IND!AX31-MIN(IND!AX$11:AX$42))/(MAX(IND!AX$11:AX$42)-MIN(IND!AX$11:AX$42)),100*(MAX(IND!AX$11:AX$42)-IND!AX31)/(MAX(IND!AX$11:AX$42)-MIN(IND!AX$11:AX$42)))</f>
        <v>6.711060155234299</v>
      </c>
      <c r="AY30" s="50">
        <f>IF(AY$1="Sí",100*(IND!AY31-MIN(IND!AY$11:AY$42))/(MAX(IND!AY$11:AY$42)-MIN(IND!AY$11:AY$42)),100*(MAX(IND!AY$11:AY$42)-IND!AY31)/(MAX(IND!AY$11:AY$42)-MIN(IND!AY$11:AY$42)))</f>
        <v>1.4179521988158854</v>
      </c>
      <c r="AZ30" s="50">
        <f>IF(AZ$1="Sí",100*(IND!AZ31-MIN(IND!AZ$11:AZ$42))/(MAX(IND!AZ$11:AZ$42)-MIN(IND!AZ$11:AZ$42)),100*(MAX(IND!AZ$11:AZ$42)-IND!AZ31)/(MAX(IND!AZ$11:AZ$42)-MIN(IND!AZ$11:AZ$42)))</f>
        <v>100</v>
      </c>
      <c r="BA30" s="50">
        <f>IF(BA$1="Sí",100*(IND!BA31-MIN(IND!BA$11:BA$42))/(MAX(IND!BA$11:BA$42)-MIN(IND!BA$11:BA$42)),100*(MAX(IND!BA$11:BA$42)-IND!BA31)/(MAX(IND!BA$11:BA$42)-MIN(IND!BA$11:BA$42)))</f>
        <v>60.851514314498651</v>
      </c>
      <c r="BB30" s="50">
        <f>IF(BB$1="Sí",100*(IND!BB31-MIN(IND!BB$11:BB$42))/(MAX(IND!BB$11:BB$42)-MIN(IND!BB$11:BB$42)),100*(MAX(IND!BB$11:BB$42)-IND!BB31)/(MAX(IND!BB$11:BB$42)-MIN(IND!BB$11:BB$42)))</f>
        <v>100</v>
      </c>
      <c r="BC30" s="50">
        <f>IF(BC$1="Sí",100*(IND!BC31-MIN(IND!BC$11:BC$42))/(MAX(IND!BC$11:BC$42)-MIN(IND!BC$11:BC$42)),100*(MAX(IND!BC$11:BC$42)-IND!BC31)/(MAX(IND!BC$11:BC$42)-MIN(IND!BC$11:BC$42)))</f>
        <v>42.527277817127718</v>
      </c>
      <c r="BD30" s="50">
        <f>IF(BD$1="Sí",100*(IND!BD31-MIN(IND!BD$11:BD$42))/(MAX(IND!BD$11:BD$42)-MIN(IND!BD$11:BD$42)),100*(MAX(IND!BD$11:BD$42)-IND!BD31)/(MAX(IND!BD$11:BD$42)-MIN(IND!BD$11:BD$42)))</f>
        <v>61.546592723147413</v>
      </c>
      <c r="BE30" s="50">
        <f>IF(BE$1="Sí",100*(IND!BE31-MIN(IND!BE$11:BE$42))/(MAX(IND!BE$11:BE$42)-MIN(IND!BE$11:BE$42)),100*(MAX(IND!BE$11:BE$42)-IND!BE31)/(MAX(IND!BE$11:BE$42)-MIN(IND!BE$11:BE$42)))</f>
        <v>18.393851088810568</v>
      </c>
      <c r="BF30" s="50">
        <f>IF(BF$1="Sí",100*(IND!BF31-MIN(IND!BF$11:BF$42))/(MAX(IND!BF$11:BF$42)-MIN(IND!BF$11:BF$42)),100*(MAX(IND!BF$11:BF$42)-IND!BF31)/(MAX(IND!BF$11:BF$42)-MIN(IND!BF$11:BF$42)))</f>
        <v>92.713145477396125</v>
      </c>
      <c r="BG30" s="50">
        <f>IF(BG$1="Sí",100*(IND!BG31-MIN(IND!BG$11:BG$42))/(MAX(IND!BG$11:BG$42)-MIN(IND!BG$11:BG$42)),100*(MAX(IND!BG$11:BG$42)-IND!BG31)/(MAX(IND!BG$11:BG$42)-MIN(IND!BG$11:BG$42)))</f>
        <v>35.836996731989053</v>
      </c>
      <c r="BH30" s="31"/>
      <c r="BI30" s="50">
        <f>IF(BI$1="Sí",100*(IND!BI31-MIN(IND!BI$11:BI$42))/(MAX(IND!BI$11:BI$42)-MIN(IND!BI$11:BI$42)),100*(MAX(IND!BI$11:BI$42)-IND!BI31)/(MAX(IND!BI$11:BI$42)-MIN(IND!BI$11:BI$42)))</f>
        <v>36.563614744351959</v>
      </c>
      <c r="BJ30" s="31"/>
      <c r="BK30" s="50">
        <f>IF(BK$1="Sí",100*(IND!BK31-MIN(IND!BK$11:BK$42))/(MAX(IND!BK$11:BK$42)-MIN(IND!BK$11:BK$42)),100*(MAX(IND!BK$11:BK$42)-IND!BK31)/(MAX(IND!BK$11:BK$42)-MIN(IND!BK$11:BK$42)))</f>
        <v>14.12431462645743</v>
      </c>
      <c r="BL30" s="50">
        <f>IF(BL$1="Sí",100*(IND!BL31-MIN(IND!BL$11:BL$42))/(MAX(IND!BL$11:BL$42)-MIN(IND!BL$11:BL$42)),100*(MAX(IND!BL$11:BL$42)-IND!BL31)/(MAX(IND!BL$11:BL$42)-MIN(IND!BL$11:BL$42)))</f>
        <v>30.207771701075337</v>
      </c>
      <c r="BM30" s="50">
        <f>IF(BM$1="Sí",100*(IND!BM31-MIN(IND!BM$11:BM$42))/(MAX(IND!BM$11:BM$42)-MIN(IND!BM$11:BM$42)),100*(MAX(IND!BM$11:BM$42)-IND!BM31)/(MAX(IND!BM$11:BM$42)-MIN(IND!BM$11:BM$42)))</f>
        <v>59.175681215701104</v>
      </c>
      <c r="BN30" s="50">
        <f>IF(BN$1="Sí",100*(IND!BN31-MIN(IND!BN$11:BN$42))/(MAX(IND!BN$11:BN$42)-MIN(IND!BN$11:BN$42)),100*(MAX(IND!BN$11:BN$42)-IND!BN31)/(MAX(IND!BN$11:BN$42)-MIN(IND!BN$11:BN$42)))</f>
        <v>8.3752859534956521</v>
      </c>
      <c r="BO30" s="50">
        <f>IF(BO$1="Sí",100*(IND!BO31-MIN(IND!BO$11:BO$42))/(MAX(IND!BO$11:BO$42)-MIN(IND!BO$11:BO$42)),100*(MAX(IND!BO$11:BO$42)-IND!BO31)/(MAX(IND!BO$11:BO$42)-MIN(IND!BO$11:BO$42)))</f>
        <v>62.283837843660464</v>
      </c>
      <c r="BP30" s="31"/>
      <c r="BQ30" s="31"/>
      <c r="BR30" s="31"/>
      <c r="BS30" s="31"/>
      <c r="BT30" s="31"/>
      <c r="BU30" s="95"/>
      <c r="BV30" s="8">
        <f>IND!BV31</f>
        <v>4349.4014319999997</v>
      </c>
      <c r="BW30" s="8" t="str">
        <f>IND!BW31</f>
        <v>Centro</v>
      </c>
      <c r="BX30" s="36">
        <f>IND!BX31</f>
        <v>0.73818207933934066</v>
      </c>
      <c r="BY30" s="8">
        <f>IND!BY31</f>
        <v>1.067469</v>
      </c>
      <c r="BZ30" s="8" t="str">
        <f>IND!BZ31</f>
        <v>Alto</v>
      </c>
      <c r="CA30" s="8">
        <f>IND!CA31</f>
        <v>3.9873261451721</v>
      </c>
      <c r="CB30" s="36">
        <f>IND!CB31</f>
        <v>0.73374636048641029</v>
      </c>
      <c r="CC30" s="91">
        <f>IND!CC31</f>
        <v>9036.0185485116508</v>
      </c>
    </row>
    <row r="31" spans="2:81" x14ac:dyDescent="0.25">
      <c r="B31" s="5">
        <v>22</v>
      </c>
      <c r="C31" s="6" t="s">
        <v>45</v>
      </c>
      <c r="D31"/>
      <c r="E31" s="50">
        <f>IF(E$1="Sí",100*(IND!E32-MIN(IND!E$11:E$42))/(MAX(IND!E$11:E$42)-MIN(IND!E$11:E$42)),100*(MAX(IND!E$11:E$42)-IND!E32)/(MAX(IND!E$11:E$42)-MIN(IND!E$11:E$42)))</f>
        <v>52.713737014896765</v>
      </c>
      <c r="F31" s="50">
        <f>IF(F$1="Sí",100*(IND!F32-MIN(IND!F$11:F$42))/(MAX(IND!F$11:F$42)-MIN(IND!F$11:F$42)),100*(MAX(IND!F$11:F$42)-IND!F32)/(MAX(IND!F$11:F$42)-MIN(IND!F$11:F$42)))</f>
        <v>84.771119826759488</v>
      </c>
      <c r="G31" s="50">
        <f>IF(G$1="Sí",100*(IND!G32-MIN(IND!G$11:G$42))/(MAX(IND!G$11:G$42)-MIN(IND!G$11:G$42)),100*(MAX(IND!G$11:G$42)-IND!G32)/(MAX(IND!G$11:G$42)-MIN(IND!G$11:G$42)))</f>
        <v>75.157939931643341</v>
      </c>
      <c r="H31" s="50">
        <f>IF(H$1="Sí",100*(IND!H32-MIN(IND!H$11:H$42))/(MAX(IND!H$11:H$42)-MIN(IND!H$11:H$42)),100*(MAX(IND!H$11:H$42)-IND!H32)/(MAX(IND!H$11:H$42)-MIN(IND!H$11:H$42)))</f>
        <v>57.83730880018323</v>
      </c>
      <c r="I31" s="50">
        <f>IF(I$1="Sí",100*(IND!I32-MIN(IND!I$11:I$42))/(MAX(IND!I$11:I$42)-MIN(IND!I$11:I$42)),100*(MAX(IND!I$11:I$42)-IND!I32)/(MAX(IND!I$11:I$42)-MIN(IND!I$11:I$42)))</f>
        <v>71.593190247196688</v>
      </c>
      <c r="J31" s="50">
        <f>IF(J$1="Sí",100*(IND!J32-MIN(IND!J$11:J$42))/(MAX(IND!J$11:J$42)-MIN(IND!J$11:J$42)),100*(MAX(IND!J$11:J$42)-IND!J32)/(MAX(IND!J$11:J$42)-MIN(IND!J$11:J$42)))</f>
        <v>64.304240190959845</v>
      </c>
      <c r="K31" s="50">
        <f>IF(K$1="Sí",100*(IND!K32-MIN(IND!K$11:K$42))/(MAX(IND!K$11:K$42)-MIN(IND!K$11:K$42)),100*(MAX(IND!K$11:K$42)-IND!K32)/(MAX(IND!K$11:K$42)-MIN(IND!K$11:K$42)))</f>
        <v>61.741888715407278</v>
      </c>
      <c r="L31" s="50">
        <f>IF(L$1="Sí",100*(IND!L32-MIN(IND!L$11:L$42))/(MAX(IND!L$11:L$42)-MIN(IND!L$11:L$42)),100*(MAX(IND!L$11:L$42)-IND!L32)/(MAX(IND!L$11:L$42)-MIN(IND!L$11:L$42)))</f>
        <v>39.727124180844974</v>
      </c>
      <c r="M31" s="50">
        <f>IF(M$1="Sí",100*(IND!M32-MIN(IND!M$11:M$42))/(MAX(IND!M$11:M$42)-MIN(IND!M$11:M$42)),100*(MAX(IND!M$11:M$42)-IND!M32)/(MAX(IND!M$11:M$42)-MIN(IND!M$11:M$42)))</f>
        <v>54.028596324191668</v>
      </c>
      <c r="N31" s="50">
        <f>IF(N$1="Sí",100*(IND!N32-MIN(IND!N$11:N$42))/(MAX(IND!N$11:N$42)-MIN(IND!N$11:N$42)),100*(MAX(IND!N$11:N$42)-IND!N32)/(MAX(IND!N$11:N$42)-MIN(IND!N$11:N$42)))</f>
        <v>45.991851122643993</v>
      </c>
      <c r="O31" s="50">
        <f>IF(O$1="Sí",100*(IND!O32-MIN(IND!O$11:O$42))/(MAX(IND!O$11:O$42)-MIN(IND!O$11:O$42)),100*(MAX(IND!O$11:O$42)-IND!O32)/(MAX(IND!O$11:O$42)-MIN(IND!O$11:O$42)))</f>
        <v>40.566647902077797</v>
      </c>
      <c r="P31" s="50">
        <f>IF(P$1="Sí",100*(IND!P32-MIN(IND!P$11:P$42))/(MAX(IND!P$11:P$42)-MIN(IND!P$11:P$42)),100*(MAX(IND!P$11:P$42)-IND!P32)/(MAX(IND!P$11:P$42)-MIN(IND!P$11:P$42)))</f>
        <v>26.868527118815528</v>
      </c>
      <c r="Q31" s="50">
        <f>IF(Q$1="Sí",100*(IND!Q32-MIN(IND!Q$11:Q$42))/(MAX(IND!Q$11:Q$42)-MIN(IND!Q$11:Q$42)),100*(MAX(IND!Q$11:Q$42)-IND!Q32)/(MAX(IND!Q$11:Q$42)-MIN(IND!Q$11:Q$42)))</f>
        <v>17.432644044110262</v>
      </c>
      <c r="R31" s="50">
        <f>IF(R$1="Sí",100*(IND!R32-MIN(IND!R$11:R$42))/(MAX(IND!R$11:R$42)-MIN(IND!R$11:R$42)),100*(MAX(IND!R$11:R$42)-IND!R32)/(MAX(IND!R$11:R$42)-MIN(IND!R$11:R$42)))</f>
        <v>53.860281755927666</v>
      </c>
      <c r="S31" s="50">
        <f>IF(S$1="Sí",100*(IND!S32-MIN(IND!S$11:S$42))/(MAX(IND!S$11:S$42)-MIN(IND!S$11:S$42)),100*(MAX(IND!S$11:S$42)-IND!S32)/(MAX(IND!S$11:S$42)-MIN(IND!S$11:S$42)))</f>
        <v>74.7865273482725</v>
      </c>
      <c r="T31" s="50">
        <f>IF(T$1="Sí",100*(IND!T32-MIN(IND!T$11:T$42))/(MAX(IND!T$11:T$42)-MIN(IND!T$11:T$42)),100*(MAX(IND!T$11:T$42)-IND!T32)/(MAX(IND!T$11:T$42)-MIN(IND!T$11:T$42)))</f>
        <v>56.380470709113219</v>
      </c>
      <c r="U31" s="50">
        <f>IF(U$1="Sí",100*(IND!U32-MIN(IND!U$11:U$42))/(MAX(IND!U$11:U$42)-MIN(IND!U$11:U$42)),100*(MAX(IND!U$11:U$42)-IND!U32)/(MAX(IND!U$11:U$42)-MIN(IND!U$11:U$42)))</f>
        <v>56.040179253394406</v>
      </c>
      <c r="V31" s="50">
        <f>IF(V$1="Sí",100*(IND!V32-MIN(IND!V$11:V$42))/(MAX(IND!V$11:V$42)-MIN(IND!V$11:V$42)),100*(MAX(IND!V$11:V$42)-IND!V32)/(MAX(IND!V$11:V$42)-MIN(IND!V$11:V$42)))</f>
        <v>47.01762610358417</v>
      </c>
      <c r="W31" s="50">
        <f>IF(W$1="Sí",100*(IND!W32-MIN(IND!W$11:W$42))/(MAX(IND!W$11:W$42)-MIN(IND!W$11:W$42)),100*(MAX(IND!W$11:W$42)-IND!W32)/(MAX(IND!W$11:W$42)-MIN(IND!W$11:W$42)))</f>
        <v>6.4164926035080061</v>
      </c>
      <c r="X31" s="50">
        <f>IF(X$1="Sí",100*(IND!X32-MIN(IND!X$11:X$42))/(MAX(IND!X$11:X$42)-MIN(IND!X$11:X$42)),100*(MAX(IND!X$11:X$42)-IND!X32)/(MAX(IND!X$11:X$42)-MIN(IND!X$11:X$42)))</f>
        <v>22.7145492715822</v>
      </c>
      <c r="Y31" s="50">
        <f>IF(Y$1="Sí",100*(IND!Y32-MIN(IND!Y$11:Y$42))/(MAX(IND!Y$11:Y$42)-MIN(IND!Y$11:Y$42)),100*(MAX(IND!Y$11:Y$42)-IND!Y32)/(MAX(IND!Y$11:Y$42)-MIN(IND!Y$11:Y$42)))</f>
        <v>73.288032784718482</v>
      </c>
      <c r="Z31" s="50">
        <f>IF(Z$1="Sí",100*(IND!Z32-MIN(IND!Z$11:Z$42))/(MAX(IND!Z$11:Z$42)-MIN(IND!Z$11:Z$42)),100*(MAX(IND!Z$11:Z$42)-IND!Z32)/(MAX(IND!Z$11:Z$42)-MIN(IND!Z$11:Z$42)))</f>
        <v>19.09761867745857</v>
      </c>
      <c r="AA31" s="50">
        <f>IF(AA$1="Sí",100*(IND!AA32-MIN(IND!AA$11:AA$42))/(MAX(IND!AA$11:AA$42)-MIN(IND!AA$11:AA$42)),100*(MAX(IND!AA$11:AA$42)-IND!AA32)/(MAX(IND!AA$11:AA$42)-MIN(IND!AA$11:AA$42)))</f>
        <v>56.022755274103446</v>
      </c>
      <c r="AB31" s="50">
        <f>IF(AB$1="Sí",100*(IND!AB32-MIN(IND!AB$11:AB$42))/(MAX(IND!AB$11:AB$42)-MIN(IND!AB$11:AB$42)),100*(MAX(IND!AB$11:AB$42)-IND!AB32)/(MAX(IND!AB$11:AB$42)-MIN(IND!AB$11:AB$42)))</f>
        <v>22.361588945446233</v>
      </c>
      <c r="AC31" s="50">
        <f>IF(AC$1="Sí",100*(IND!AC32-MIN(IND!AC$11:AC$42))/(MAX(IND!AC$11:AC$42)-MIN(IND!AC$11:AC$42)),100*(MAX(IND!AC$11:AC$42)-IND!AC32)/(MAX(IND!AC$11:AC$42)-MIN(IND!AC$11:AC$42)))</f>
        <v>74.183006535947726</v>
      </c>
      <c r="AD31" s="50">
        <f>IF(AD$1="Sí",100*(IND!AD32-MIN(IND!AD$11:AD$42))/(MAX(IND!AD$11:AD$42)-MIN(IND!AD$11:AD$42)),100*(MAX(IND!AD$11:AD$42)-IND!AD32)/(MAX(IND!AD$11:AD$42)-MIN(IND!AD$11:AD$42)))</f>
        <v>82.377948124774761</v>
      </c>
      <c r="AE31" s="50">
        <f>IF(AE$1="Sí",100*(IND!AE32-MIN(IND!AE$11:AE$42))/(MAX(IND!AE$11:AE$42)-MIN(IND!AE$11:AE$42)),100*(MAX(IND!AE$11:AE$42)-IND!AE32)/(MAX(IND!AE$11:AE$42)-MIN(IND!AE$11:AE$42)))</f>
        <v>69.136695362091743</v>
      </c>
      <c r="AF31" s="50">
        <f>IF(AF$1="Sí",100*(IND!AF32-MIN(IND!AF$11:AF$42))/(MAX(IND!AF$11:AF$42)-MIN(IND!AF$11:AF$42)),100*(MAX(IND!AF$11:AF$42)-IND!AF32)/(MAX(IND!AF$11:AF$42)-MIN(IND!AF$11:AF$42)))</f>
        <v>82.377470803970411</v>
      </c>
      <c r="AG31" s="50">
        <f>IF(AG$1="Sí",100*(IND!AG32-MIN(IND!AG$11:AG$42))/(MAX(IND!AG$11:AG$42)-MIN(IND!AG$11:AG$42)),100*(MAX(IND!AG$11:AG$42)-IND!AG32)/(MAX(IND!AG$11:AG$42)-MIN(IND!AG$11:AG$42)))</f>
        <v>84.062250098403155</v>
      </c>
      <c r="AH31" s="50">
        <f>IF(AH$1="Sí",100*(IND!AH32-MIN(IND!AH$11:AH$42))/(MAX(IND!AH$11:AH$42)-MIN(IND!AH$11:AH$42)),100*(MAX(IND!AH$11:AH$42)-IND!AH32)/(MAX(IND!AH$11:AH$42)-MIN(IND!AH$11:AH$42)))</f>
        <v>9.0909090909090917</v>
      </c>
      <c r="AI31" s="50">
        <f>IF(AI$1="Sí",100*(IND!AI32-MIN(IND!AI$11:AI$42))/(MAX(IND!AI$11:AI$42)-MIN(IND!AI$11:AI$42)),100*(MAX(IND!AI$11:AI$42)-IND!AI32)/(MAX(IND!AI$11:AI$42)-MIN(IND!AI$11:AI$42)))</f>
        <v>21.039640256227322</v>
      </c>
      <c r="AJ31" s="50">
        <f>IF(AJ$1="Sí",100*(IND!AJ32-MIN(IND!AJ$11:AJ$42))/(MAX(IND!AJ$11:AJ$42)-MIN(IND!AJ$11:AJ$42)),100*(MAX(IND!AJ$11:AJ$42)-IND!AJ32)/(MAX(IND!AJ$11:AJ$42)-MIN(IND!AJ$11:AJ$42)))</f>
        <v>55.568630270920806</v>
      </c>
      <c r="AK31" s="50">
        <f>IF(AK$1="Sí",100*(IND!AK32-MIN(IND!AK$11:AK$42))/(MAX(IND!AK$11:AK$42)-MIN(IND!AK$11:AK$42)),100*(MAX(IND!AK$11:AK$42)-IND!AK32)/(MAX(IND!AK$11:AK$42)-MIN(IND!AK$11:AK$42)))</f>
        <v>73.489424716698963</v>
      </c>
      <c r="AL31" s="50">
        <f>IF(AL$1="Sí",100*(IND!AL32-MIN(IND!AL$11:AL$42))/(MAX(IND!AL$11:AL$42)-MIN(IND!AL$11:AL$42)),100*(MAX(IND!AL$11:AL$42)-IND!AL32)/(MAX(IND!AL$11:AL$42)-MIN(IND!AL$11:AL$42)))</f>
        <v>53.027943221279081</v>
      </c>
      <c r="AM31" s="50">
        <f>IF(AM$1="Sí",100*(IND!AM32-MIN(IND!AM$11:AM$42))/(MAX(IND!AM$11:AM$42)-MIN(IND!AM$11:AM$42)),100*(MAX(IND!AM$11:AM$42)-IND!AM32)/(MAX(IND!AM$11:AM$42)-MIN(IND!AM$11:AM$42)))</f>
        <v>7.264969527241842</v>
      </c>
      <c r="AN31" s="50">
        <f>IF(AN$1="Sí",100*(IND!AN32-MIN(IND!AN$11:AN$42))/(MAX(IND!AN$11:AN$42)-MIN(IND!AN$11:AN$42)),100*(MAX(IND!AN$11:AN$42)-IND!AN32)/(MAX(IND!AN$11:AN$42)-MIN(IND!AN$11:AN$42)))</f>
        <v>36.498692518491723</v>
      </c>
      <c r="AO31" s="31"/>
      <c r="AP31" s="31"/>
      <c r="AQ31" s="50">
        <f>IF(AQ$1="Sí",100*(IND!AQ32-MIN(IND!AQ$11:AQ$42))/(MAX(IND!AQ$11:AQ$42)-MIN(IND!AQ$11:AQ$42)),100*(MAX(IND!AQ$11:AQ$42)-IND!AQ32)/(MAX(IND!AQ$11:AQ$42)-MIN(IND!AQ$11:AQ$42)))</f>
        <v>81.526064301482975</v>
      </c>
      <c r="AR31" s="50">
        <f>IF(AR$1="Sí",100*(IND!AR32-MIN(IND!AR$11:AR$42))/(MAX(IND!AR$11:AR$42)-MIN(IND!AR$11:AR$42)),100*(MAX(IND!AR$11:AR$42)-IND!AR32)/(MAX(IND!AR$11:AR$42)-MIN(IND!AR$11:AR$42)))</f>
        <v>12.09589135261974</v>
      </c>
      <c r="AS31" s="50">
        <f>IF(AS$1="Sí",100*(IND!AS32-MIN(IND!AS$11:AS$42))/(MAX(IND!AS$11:AS$42)-MIN(IND!AS$11:AS$42)),100*(MAX(IND!AS$11:AS$42)-IND!AS32)/(MAX(IND!AS$11:AS$42)-MIN(IND!AS$11:AS$42)))</f>
        <v>62.687615309294983</v>
      </c>
      <c r="AT31" s="50">
        <f>IF(AT$1="Sí",100*(IND!AT32-MIN(IND!AT$11:AT$42))/(MAX(IND!AT$11:AT$42)-MIN(IND!AT$11:AT$42)),100*(MAX(IND!AT$11:AT$42)-IND!AT32)/(MAX(IND!AT$11:AT$42)-MIN(IND!AT$11:AT$42)))</f>
        <v>63.730379141592863</v>
      </c>
      <c r="AU31" s="50">
        <f>IF(AU$1="Sí",100*(IND!AU32-MIN(IND!AU$11:AU$42))/(MAX(IND!AU$11:AU$42)-MIN(IND!AU$11:AU$42)),100*(MAX(IND!AU$11:AU$42)-IND!AU32)/(MAX(IND!AU$11:AU$42)-MIN(IND!AU$11:AU$42)))</f>
        <v>62.811034687292114</v>
      </c>
      <c r="AV31" s="50">
        <f>IF(AV$1="Sí",100*(IND!AV32-MIN(IND!AV$11:AV$42))/(MAX(IND!AV$11:AV$42)-MIN(IND!AV$11:AV$42)),100*(MAX(IND!AV$11:AV$42)-IND!AV32)/(MAX(IND!AV$11:AV$42)-MIN(IND!AV$11:AV$42)))</f>
        <v>50.014816855101358</v>
      </c>
      <c r="AW31" s="50">
        <f>IF(AW$1="Sí",100*(IND!AW32-MIN(IND!AW$11:AW$42))/(MAX(IND!AW$11:AW$42)-MIN(IND!AW$11:AW$42)),100*(MAX(IND!AW$11:AW$42)-IND!AW32)/(MAX(IND!AW$11:AW$42)-MIN(IND!AW$11:AW$42)))</f>
        <v>0</v>
      </c>
      <c r="AX31" s="50">
        <f>IF(AX$1="Sí",100*(IND!AX32-MIN(IND!AX$11:AX$42))/(MAX(IND!AX$11:AX$42)-MIN(IND!AX$11:AX$42)),100*(MAX(IND!AX$11:AX$42)-IND!AX32)/(MAX(IND!AX$11:AX$42)-MIN(IND!AX$11:AX$42)))</f>
        <v>0</v>
      </c>
      <c r="AY31" s="50">
        <f>IF(AY$1="Sí",100*(IND!AY32-MIN(IND!AY$11:AY$42))/(MAX(IND!AY$11:AY$42)-MIN(IND!AY$11:AY$42)),100*(MAX(IND!AY$11:AY$42)-IND!AY32)/(MAX(IND!AY$11:AY$42)-MIN(IND!AY$11:AY$42)))</f>
        <v>0</v>
      </c>
      <c r="AZ31" s="50">
        <f>IF(AZ$1="Sí",100*(IND!AZ32-MIN(IND!AZ$11:AZ$42))/(MAX(IND!AZ$11:AZ$42)-MIN(IND!AZ$11:AZ$42)),100*(MAX(IND!AZ$11:AZ$42)-IND!AZ32)/(MAX(IND!AZ$11:AZ$42)-MIN(IND!AZ$11:AZ$42)))</f>
        <v>24.728817523400959</v>
      </c>
      <c r="BA31" s="50">
        <f>IF(BA$1="Sí",100*(IND!BA32-MIN(IND!BA$11:BA$42))/(MAX(IND!BA$11:BA$42)-MIN(IND!BA$11:BA$42)),100*(MAX(IND!BA$11:BA$42)-IND!BA32)/(MAX(IND!BA$11:BA$42)-MIN(IND!BA$11:BA$42)))</f>
        <v>10.754762098144612</v>
      </c>
      <c r="BB31" s="50">
        <f>IF(BB$1="Sí",100*(IND!BB32-MIN(IND!BB$11:BB$42))/(MAX(IND!BB$11:BB$42)-MIN(IND!BB$11:BB$42)),100*(MAX(IND!BB$11:BB$42)-IND!BB32)/(MAX(IND!BB$11:BB$42)-MIN(IND!BB$11:BB$42)))</f>
        <v>9.725400278063475</v>
      </c>
      <c r="BC31" s="50">
        <f>IF(BC$1="Sí",100*(IND!BC32-MIN(IND!BC$11:BC$42))/(MAX(IND!BC$11:BC$42)-MIN(IND!BC$11:BC$42)),100*(MAX(IND!BC$11:BC$42)-IND!BC32)/(MAX(IND!BC$11:BC$42)-MIN(IND!BC$11:BC$42)))</f>
        <v>21.485060444818892</v>
      </c>
      <c r="BD31" s="50">
        <f>IF(BD$1="Sí",100*(IND!BD32-MIN(IND!BD$11:BD$42))/(MAX(IND!BD$11:BD$42)-MIN(IND!BD$11:BD$42)),100*(MAX(IND!BD$11:BD$42)-IND!BD32)/(MAX(IND!BD$11:BD$42)-MIN(IND!BD$11:BD$42)))</f>
        <v>42.222653280552272</v>
      </c>
      <c r="BE31" s="50">
        <f>IF(BE$1="Sí",100*(IND!BE32-MIN(IND!BE$11:BE$42))/(MAX(IND!BE$11:BE$42)-MIN(IND!BE$11:BE$42)),100*(MAX(IND!BE$11:BE$42)-IND!BE32)/(MAX(IND!BE$11:BE$42)-MIN(IND!BE$11:BE$42)))</f>
        <v>21.400053396992785</v>
      </c>
      <c r="BF31" s="50">
        <f>IF(BF$1="Sí",100*(IND!BF32-MIN(IND!BF$11:BF$42))/(MAX(IND!BF$11:BF$42)-MIN(IND!BF$11:BF$42)),100*(MAX(IND!BF$11:BF$42)-IND!BF32)/(MAX(IND!BF$11:BF$42)-MIN(IND!BF$11:BF$42)))</f>
        <v>60.490371301044711</v>
      </c>
      <c r="BG31" s="50">
        <f>IF(BG$1="Sí",100*(IND!BG32-MIN(IND!BG$11:BG$42))/(MAX(IND!BG$11:BG$42)-MIN(IND!BG$11:BG$42)),100*(MAX(IND!BG$11:BG$42)-IND!BG32)/(MAX(IND!BG$11:BG$42)-MIN(IND!BG$11:BG$42)))</f>
        <v>19.237460256140022</v>
      </c>
      <c r="BH31" s="31"/>
      <c r="BI31" s="50">
        <f>IF(BI$1="Sí",100*(IND!BI32-MIN(IND!BI$11:BI$42))/(MAX(IND!BI$11:BI$42)-MIN(IND!BI$11:BI$42)),100*(MAX(IND!BI$11:BI$42)-IND!BI32)/(MAX(IND!BI$11:BI$42)-MIN(IND!BI$11:BI$42)))</f>
        <v>75.037602361985407</v>
      </c>
      <c r="BJ31" s="31"/>
      <c r="BK31" s="50">
        <f>IF(BK$1="Sí",100*(IND!BK32-MIN(IND!BK$11:BK$42))/(MAX(IND!BK$11:BK$42)-MIN(IND!BK$11:BK$42)),100*(MAX(IND!BK$11:BK$42)-IND!BK32)/(MAX(IND!BK$11:BK$42)-MIN(IND!BK$11:BK$42)))</f>
        <v>58.027322458128161</v>
      </c>
      <c r="BL31" s="50">
        <f>IF(BL$1="Sí",100*(IND!BL32-MIN(IND!BL$11:BL$42))/(MAX(IND!BL$11:BL$42)-MIN(IND!BL$11:BL$42)),100*(MAX(IND!BL$11:BL$42)-IND!BL32)/(MAX(IND!BL$11:BL$42)-MIN(IND!BL$11:BL$42)))</f>
        <v>78.038993391439519</v>
      </c>
      <c r="BM31" s="50">
        <f>IF(BM$1="Sí",100*(IND!BM32-MIN(IND!BM$11:BM$42))/(MAX(IND!BM$11:BM$42)-MIN(IND!BM$11:BM$42)),100*(MAX(IND!BM$11:BM$42)-IND!BM32)/(MAX(IND!BM$11:BM$42)-MIN(IND!BM$11:BM$42)))</f>
        <v>95.802157789566749</v>
      </c>
      <c r="BN31" s="50">
        <f>IF(BN$1="Sí",100*(IND!BN32-MIN(IND!BN$11:BN$42))/(MAX(IND!BN$11:BN$42)-MIN(IND!BN$11:BN$42)),100*(MAX(IND!BN$11:BN$42)-IND!BN32)/(MAX(IND!BN$11:BN$42)-MIN(IND!BN$11:BN$42)))</f>
        <v>36.844887806789536</v>
      </c>
      <c r="BO31" s="50">
        <f>IF(BO$1="Sí",100*(IND!BO32-MIN(IND!BO$11:BO$42))/(MAX(IND!BO$11:BO$42)-MIN(IND!BO$11:BO$42)),100*(MAX(IND!BO$11:BO$42)-IND!BO32)/(MAX(IND!BO$11:BO$42)-MIN(IND!BO$11:BO$42)))</f>
        <v>47.013823322881983</v>
      </c>
      <c r="BP31" s="31"/>
      <c r="BQ31" s="31"/>
      <c r="BR31" s="31"/>
      <c r="BS31" s="31"/>
      <c r="BT31" s="31"/>
      <c r="BU31" s="95"/>
      <c r="BV31" s="8">
        <f>IND!BV32</f>
        <v>5757.9118900000003</v>
      </c>
      <c r="BW31" s="8" t="str">
        <f>IND!BW32</f>
        <v>Centro</v>
      </c>
      <c r="BX31" s="36">
        <f>IND!BX32</f>
        <v>0.70354510988199381</v>
      </c>
      <c r="BY31" s="8">
        <f>IND!BY32</f>
        <v>-0.24730750000000001</v>
      </c>
      <c r="BZ31" s="8" t="str">
        <f>IND!BZ32</f>
        <v>Bajo</v>
      </c>
      <c r="CA31" s="8">
        <f>IND!CA32</f>
        <v>3.72696185112</v>
      </c>
      <c r="CB31" s="36">
        <f>IND!CB32</f>
        <v>0.76168318467794915</v>
      </c>
      <c r="CC31" s="91">
        <f>IND!CC32</f>
        <v>14434.308327466271</v>
      </c>
    </row>
    <row r="32" spans="2:81" x14ac:dyDescent="0.25">
      <c r="B32" s="5">
        <v>23</v>
      </c>
      <c r="C32" s="6" t="s">
        <v>46</v>
      </c>
      <c r="D32"/>
      <c r="E32" s="50">
        <f>IF(E$1="Sí",100*(IND!E33-MIN(IND!E$11:E$42))/(MAX(IND!E$11:E$42)-MIN(IND!E$11:E$42)),100*(MAX(IND!E$11:E$42)-IND!E33)/(MAX(IND!E$11:E$42)-MIN(IND!E$11:E$42)))</f>
        <v>26.539600597824016</v>
      </c>
      <c r="F32" s="50">
        <f>IF(F$1="Sí",100*(IND!F33-MIN(IND!F$11:F$42))/(MAX(IND!F$11:F$42)-MIN(IND!F$11:F$42)),100*(MAX(IND!F$11:F$42)-IND!F33)/(MAX(IND!F$11:F$42)-MIN(IND!F$11:F$42)))</f>
        <v>38.775435201111051</v>
      </c>
      <c r="G32" s="50">
        <f>IF(G$1="Sí",100*(IND!G33-MIN(IND!G$11:G$42))/(MAX(IND!G$11:G$42)-MIN(IND!G$11:G$42)),100*(MAX(IND!G$11:G$42)-IND!G33)/(MAX(IND!G$11:G$42)-MIN(IND!G$11:G$42)))</f>
        <v>87.066984338815658</v>
      </c>
      <c r="H32" s="50">
        <f>IF(H$1="Sí",100*(IND!H33-MIN(IND!H$11:H$42))/(MAX(IND!H$11:H$42)-MIN(IND!H$11:H$42)),100*(MAX(IND!H$11:H$42)-IND!H33)/(MAX(IND!H$11:H$42)-MIN(IND!H$11:H$42)))</f>
        <v>100</v>
      </c>
      <c r="I32" s="50">
        <f>IF(I$1="Sí",100*(IND!I33-MIN(IND!I$11:I$42))/(MAX(IND!I$11:I$42)-MIN(IND!I$11:I$42)),100*(MAX(IND!I$11:I$42)-IND!I33)/(MAX(IND!I$11:I$42)-MIN(IND!I$11:I$42)))</f>
        <v>98.473389203685073</v>
      </c>
      <c r="J32" s="50">
        <f>IF(J$1="Sí",100*(IND!J33-MIN(IND!J$11:J$42))/(MAX(IND!J$11:J$42)-MIN(IND!J$11:J$42)),100*(MAX(IND!J$11:J$42)-IND!J33)/(MAX(IND!J$11:J$42)-MIN(IND!J$11:J$42)))</f>
        <v>100</v>
      </c>
      <c r="K32" s="50">
        <f>IF(K$1="Sí",100*(IND!K33-MIN(IND!K$11:K$42))/(MAX(IND!K$11:K$42)-MIN(IND!K$11:K$42)),100*(MAX(IND!K$11:K$42)-IND!K33)/(MAX(IND!K$11:K$42)-MIN(IND!K$11:K$42)))</f>
        <v>76.921636429054715</v>
      </c>
      <c r="L32" s="50">
        <f>IF(L$1="Sí",100*(IND!L33-MIN(IND!L$11:L$42))/(MAX(IND!L$11:L$42)-MIN(IND!L$11:L$42)),100*(MAX(IND!L$11:L$42)-IND!L33)/(MAX(IND!L$11:L$42)-MIN(IND!L$11:L$42)))</f>
        <v>79.947842069799194</v>
      </c>
      <c r="M32" s="50">
        <f>IF(M$1="Sí",100*(IND!M33-MIN(IND!M$11:M$42))/(MAX(IND!M$11:M$42)-MIN(IND!M$11:M$42)),100*(MAX(IND!M$11:M$42)-IND!M33)/(MAX(IND!M$11:M$42)-MIN(IND!M$11:M$42)))</f>
        <v>40.361856130749317</v>
      </c>
      <c r="N32" s="50">
        <f>IF(N$1="Sí",100*(IND!N33-MIN(IND!N$11:N$42))/(MAX(IND!N$11:N$42)-MIN(IND!N$11:N$42)),100*(MAX(IND!N$11:N$42)-IND!N33)/(MAX(IND!N$11:N$42)-MIN(IND!N$11:N$42)))</f>
        <v>2.4665590860122752</v>
      </c>
      <c r="O32" s="50">
        <f>IF(O$1="Sí",100*(IND!O33-MIN(IND!O$11:O$42))/(MAX(IND!O$11:O$42)-MIN(IND!O$11:O$42)),100*(MAX(IND!O$11:O$42)-IND!O33)/(MAX(IND!O$11:O$42)-MIN(IND!O$11:O$42)))</f>
        <v>21.377689077457102</v>
      </c>
      <c r="P32" s="50">
        <f>IF(P$1="Sí",100*(IND!P33-MIN(IND!P$11:P$42))/(MAX(IND!P$11:P$42)-MIN(IND!P$11:P$42)),100*(MAX(IND!P$11:P$42)-IND!P33)/(MAX(IND!P$11:P$42)-MIN(IND!P$11:P$42)))</f>
        <v>40.812080949595149</v>
      </c>
      <c r="Q32" s="50">
        <f>IF(Q$1="Sí",100*(IND!Q33-MIN(IND!Q$11:Q$42))/(MAX(IND!Q$11:Q$42)-MIN(IND!Q$11:Q$42)),100*(MAX(IND!Q$11:Q$42)-IND!Q33)/(MAX(IND!Q$11:Q$42)-MIN(IND!Q$11:Q$42)))</f>
        <v>69.674285257491093</v>
      </c>
      <c r="R32" s="50">
        <f>IF(R$1="Sí",100*(IND!R33-MIN(IND!R$11:R$42))/(MAX(IND!R$11:R$42)-MIN(IND!R$11:R$42)),100*(MAX(IND!R$11:R$42)-IND!R33)/(MAX(IND!R$11:R$42)-MIN(IND!R$11:R$42)))</f>
        <v>47.698280105299872</v>
      </c>
      <c r="S32" s="50">
        <f>IF(S$1="Sí",100*(IND!S33-MIN(IND!S$11:S$42))/(MAX(IND!S$11:S$42)-MIN(IND!S$11:S$42)),100*(MAX(IND!S$11:S$42)-IND!S33)/(MAX(IND!S$11:S$42)-MIN(IND!S$11:S$42)))</f>
        <v>57.630132526950277</v>
      </c>
      <c r="T32" s="50">
        <f>IF(T$1="Sí",100*(IND!T33-MIN(IND!T$11:T$42))/(MAX(IND!T$11:T$42)-MIN(IND!T$11:T$42)),100*(MAX(IND!T$11:T$42)-IND!T33)/(MAX(IND!T$11:T$42)-MIN(IND!T$11:T$42)))</f>
        <v>56.197732545455828</v>
      </c>
      <c r="U32" s="50">
        <f>IF(U$1="Sí",100*(IND!U33-MIN(IND!U$11:U$42))/(MAX(IND!U$11:U$42)-MIN(IND!U$11:U$42)),100*(MAX(IND!U$11:U$42)-IND!U33)/(MAX(IND!U$11:U$42)-MIN(IND!U$11:U$42)))</f>
        <v>58.822480421187294</v>
      </c>
      <c r="V32" s="50">
        <f>IF(V$1="Sí",100*(IND!V33-MIN(IND!V$11:V$42))/(MAX(IND!V$11:V$42)-MIN(IND!V$11:V$42)),100*(MAX(IND!V$11:V$42)-IND!V33)/(MAX(IND!V$11:V$42)-MIN(IND!V$11:V$42)))</f>
        <v>44.242631924882438</v>
      </c>
      <c r="W32" s="50">
        <f>IF(W$1="Sí",100*(IND!W33-MIN(IND!W$11:W$42))/(MAX(IND!W$11:W$42)-MIN(IND!W$11:W$42)),100*(MAX(IND!W$11:W$42)-IND!W33)/(MAX(IND!W$11:W$42)-MIN(IND!W$11:W$42)))</f>
        <v>24.301124495693703</v>
      </c>
      <c r="X32" s="50">
        <f>IF(X$1="Sí",100*(IND!X33-MIN(IND!X$11:X$42))/(MAX(IND!X$11:X$42)-MIN(IND!X$11:X$42)),100*(MAX(IND!X$11:X$42)-IND!X33)/(MAX(IND!X$11:X$42)-MIN(IND!X$11:X$42)))</f>
        <v>40.765952032572095</v>
      </c>
      <c r="Y32" s="50">
        <f>IF(Y$1="Sí",100*(IND!Y33-MIN(IND!Y$11:Y$42))/(MAX(IND!Y$11:Y$42)-MIN(IND!Y$11:Y$42)),100*(MAX(IND!Y$11:Y$42)-IND!Y33)/(MAX(IND!Y$11:Y$42)-MIN(IND!Y$11:Y$42)))</f>
        <v>35.168289760998142</v>
      </c>
      <c r="Z32" s="50">
        <f>IF(Z$1="Sí",100*(IND!Z33-MIN(IND!Z$11:Z$42))/(MAX(IND!Z$11:Z$42)-MIN(IND!Z$11:Z$42)),100*(MAX(IND!Z$11:Z$42)-IND!Z33)/(MAX(IND!Z$11:Z$42)-MIN(IND!Z$11:Z$42)))</f>
        <v>98.563623459240318</v>
      </c>
      <c r="AA32" s="50">
        <f>IF(AA$1="Sí",100*(IND!AA33-MIN(IND!AA$11:AA$42))/(MAX(IND!AA$11:AA$42)-MIN(IND!AA$11:AA$42)),100*(MAX(IND!AA$11:AA$42)-IND!AA33)/(MAX(IND!AA$11:AA$42)-MIN(IND!AA$11:AA$42)))</f>
        <v>35.516713018501079</v>
      </c>
      <c r="AB32" s="50">
        <f>IF(AB$1="Sí",100*(IND!AB33-MIN(IND!AB$11:AB$42))/(MAX(IND!AB$11:AB$42)-MIN(IND!AB$11:AB$42)),100*(MAX(IND!AB$11:AB$42)-IND!AB33)/(MAX(IND!AB$11:AB$42)-MIN(IND!AB$11:AB$42)))</f>
        <v>0</v>
      </c>
      <c r="AC32" s="50">
        <f>IF(AC$1="Sí",100*(IND!AC33-MIN(IND!AC$11:AC$42))/(MAX(IND!AC$11:AC$42)-MIN(IND!AC$11:AC$42)),100*(MAX(IND!AC$11:AC$42)-IND!AC33)/(MAX(IND!AC$11:AC$42)-MIN(IND!AC$11:AC$42)))</f>
        <v>100</v>
      </c>
      <c r="AD32" s="50">
        <f>IF(AD$1="Sí",100*(IND!AD33-MIN(IND!AD$11:AD$42))/(MAX(IND!AD$11:AD$42)-MIN(IND!AD$11:AD$42)),100*(MAX(IND!AD$11:AD$42)-IND!AD33)/(MAX(IND!AD$11:AD$42)-MIN(IND!AD$11:AD$42)))</f>
        <v>71.656663938805181</v>
      </c>
      <c r="AE32" s="50">
        <f>IF(AE$1="Sí",100*(IND!AE33-MIN(IND!AE$11:AE$42))/(MAX(IND!AE$11:AE$42)-MIN(IND!AE$11:AE$42)),100*(MAX(IND!AE$11:AE$42)-IND!AE33)/(MAX(IND!AE$11:AE$42)-MIN(IND!AE$11:AE$42)))</f>
        <v>58.393134049570762</v>
      </c>
      <c r="AF32" s="50">
        <f>IF(AF$1="Sí",100*(IND!AF33-MIN(IND!AF$11:AF$42))/(MAX(IND!AF$11:AF$42)-MIN(IND!AF$11:AF$42)),100*(MAX(IND!AF$11:AF$42)-IND!AF33)/(MAX(IND!AF$11:AF$42)-MIN(IND!AF$11:AF$42)))</f>
        <v>39.861439228466139</v>
      </c>
      <c r="AG32" s="50">
        <f>IF(AG$1="Sí",100*(IND!AG33-MIN(IND!AG$11:AG$42))/(MAX(IND!AG$11:AG$42)-MIN(IND!AG$11:AG$42)),100*(MAX(IND!AG$11:AG$42)-IND!AG33)/(MAX(IND!AG$11:AG$42)-MIN(IND!AG$11:AG$42)))</f>
        <v>73.702899219782182</v>
      </c>
      <c r="AH32" s="50">
        <f>IF(AH$1="Sí",100*(IND!AH33-MIN(IND!AH$11:AH$42))/(MAX(IND!AH$11:AH$42)-MIN(IND!AH$11:AH$42)),100*(MAX(IND!AH$11:AH$42)-IND!AH33)/(MAX(IND!AH$11:AH$42)-MIN(IND!AH$11:AH$42)))</f>
        <v>27.272727272727273</v>
      </c>
      <c r="AI32" s="50">
        <f>IF(AI$1="Sí",100*(IND!AI33-MIN(IND!AI$11:AI$42))/(MAX(IND!AI$11:AI$42)-MIN(IND!AI$11:AI$42)),100*(MAX(IND!AI$11:AI$42)-IND!AI33)/(MAX(IND!AI$11:AI$42)-MIN(IND!AI$11:AI$42)))</f>
        <v>18.045626099057621</v>
      </c>
      <c r="AJ32" s="50">
        <f>IF(AJ$1="Sí",100*(IND!AJ33-MIN(IND!AJ$11:AJ$42))/(MAX(IND!AJ$11:AJ$42)-MIN(IND!AJ$11:AJ$42)),100*(MAX(IND!AJ$11:AJ$42)-IND!AJ33)/(MAX(IND!AJ$11:AJ$42)-MIN(IND!AJ$11:AJ$42)))</f>
        <v>10.124947564198918</v>
      </c>
      <c r="AK32" s="50">
        <f>IF(AK$1="Sí",100*(IND!AK33-MIN(IND!AK$11:AK$42))/(MAX(IND!AK$11:AK$42)-MIN(IND!AK$11:AK$42)),100*(MAX(IND!AK$11:AK$42)-IND!AK33)/(MAX(IND!AK$11:AK$42)-MIN(IND!AK$11:AK$42)))</f>
        <v>36.190259363695162</v>
      </c>
      <c r="AL32" s="50">
        <f>IF(AL$1="Sí",100*(IND!AL33-MIN(IND!AL$11:AL$42))/(MAX(IND!AL$11:AL$42)-MIN(IND!AL$11:AL$42)),100*(MAX(IND!AL$11:AL$42)-IND!AL33)/(MAX(IND!AL$11:AL$42)-MIN(IND!AL$11:AL$42)))</f>
        <v>14.798745217831431</v>
      </c>
      <c r="AM32" s="50">
        <f>IF(AM$1="Sí",100*(IND!AM33-MIN(IND!AM$11:AM$42))/(MAX(IND!AM$11:AM$42)-MIN(IND!AM$11:AM$42)),100*(MAX(IND!AM$11:AM$42)-IND!AM33)/(MAX(IND!AM$11:AM$42)-MIN(IND!AM$11:AM$42)))</f>
        <v>14.451249396255363</v>
      </c>
      <c r="AN32" s="50">
        <f>IF(AN$1="Sí",100*(IND!AN33-MIN(IND!AN$11:AN$42))/(MAX(IND!AN$11:AN$42)-MIN(IND!AN$11:AN$42)),100*(MAX(IND!AN$11:AN$42)-IND!AN33)/(MAX(IND!AN$11:AN$42)-MIN(IND!AN$11:AN$42)))</f>
        <v>40.10408789588412</v>
      </c>
      <c r="AO32" s="31"/>
      <c r="AP32" s="31"/>
      <c r="AQ32" s="50">
        <f>IF(AQ$1="Sí",100*(IND!AQ33-MIN(IND!AQ$11:AQ$42))/(MAX(IND!AQ$11:AQ$42)-MIN(IND!AQ$11:AQ$42)),100*(MAX(IND!AQ$11:AQ$42)-IND!AQ33)/(MAX(IND!AQ$11:AQ$42)-MIN(IND!AQ$11:AQ$42)))</f>
        <v>24.718295690822242</v>
      </c>
      <c r="AR32" s="50">
        <f>IF(AR$1="Sí",100*(IND!AR33-MIN(IND!AR$11:AR$42))/(MAX(IND!AR$11:AR$42)-MIN(IND!AR$11:AR$42)),100*(MAX(IND!AR$11:AR$42)-IND!AR33)/(MAX(IND!AR$11:AR$42)-MIN(IND!AR$11:AR$42)))</f>
        <v>25.929281197425006</v>
      </c>
      <c r="AS32" s="50">
        <f>IF(AS$1="Sí",100*(IND!AS33-MIN(IND!AS$11:AS$42))/(MAX(IND!AS$11:AS$42)-MIN(IND!AS$11:AS$42)),100*(MAX(IND!AS$11:AS$42)-IND!AS33)/(MAX(IND!AS$11:AS$42)-MIN(IND!AS$11:AS$42)))</f>
        <v>14.567399248495708</v>
      </c>
      <c r="AT32" s="50">
        <f>IF(AT$1="Sí",100*(IND!AT33-MIN(IND!AT$11:AT$42))/(MAX(IND!AT$11:AT$42)-MIN(IND!AT$11:AT$42)),100*(MAX(IND!AT$11:AT$42)-IND!AT33)/(MAX(IND!AT$11:AT$42)-MIN(IND!AT$11:AT$42)))</f>
        <v>15.955590087042232</v>
      </c>
      <c r="AU32" s="50">
        <f>IF(AU$1="Sí",100*(IND!AU33-MIN(IND!AU$11:AU$42))/(MAX(IND!AU$11:AU$42)-MIN(IND!AU$11:AU$42)),100*(MAX(IND!AU$11:AU$42)-IND!AU33)/(MAX(IND!AU$11:AU$42)-MIN(IND!AU$11:AU$42)))</f>
        <v>9.8102909190112353</v>
      </c>
      <c r="AV32" s="50">
        <f>IF(AV$1="Sí",100*(IND!AV33-MIN(IND!AV$11:AV$42))/(MAX(IND!AV$11:AV$42)-MIN(IND!AV$11:AV$42)),100*(MAX(IND!AV$11:AV$42)-IND!AV33)/(MAX(IND!AV$11:AV$42)-MIN(IND!AV$11:AV$42)))</f>
        <v>37.545406768376999</v>
      </c>
      <c r="AW32" s="50">
        <f>IF(AW$1="Sí",100*(IND!AW33-MIN(IND!AW$11:AW$42))/(MAX(IND!AW$11:AW$42)-MIN(IND!AW$11:AW$42)),100*(MAX(IND!AW$11:AW$42)-IND!AW33)/(MAX(IND!AW$11:AW$42)-MIN(IND!AW$11:AW$42)))</f>
        <v>44.648004214567678</v>
      </c>
      <c r="AX32" s="50">
        <f>IF(AX$1="Sí",100*(IND!AX33-MIN(IND!AX$11:AX$42))/(MAX(IND!AX$11:AX$42)-MIN(IND!AX$11:AX$42)),100*(MAX(IND!AX$11:AX$42)-IND!AX33)/(MAX(IND!AX$11:AX$42)-MIN(IND!AX$11:AX$42)))</f>
        <v>36.693041568864999</v>
      </c>
      <c r="AY32" s="50">
        <f>IF(AY$1="Sí",100*(IND!AY33-MIN(IND!AY$11:AY$42))/(MAX(IND!AY$11:AY$42)-MIN(IND!AY$11:AY$42)),100*(MAX(IND!AY$11:AY$42)-IND!AY33)/(MAX(IND!AY$11:AY$42)-MIN(IND!AY$11:AY$42)))</f>
        <v>12.122316268123148</v>
      </c>
      <c r="AZ32" s="50">
        <f>IF(AZ$1="Sí",100*(IND!AZ33-MIN(IND!AZ$11:AZ$42))/(MAX(IND!AZ$11:AZ$42)-MIN(IND!AZ$11:AZ$42)),100*(MAX(IND!AZ$11:AZ$42)-IND!AZ33)/(MAX(IND!AZ$11:AZ$42)-MIN(IND!AZ$11:AZ$42)))</f>
        <v>31.255887555064898</v>
      </c>
      <c r="BA32" s="50">
        <f>IF(BA$1="Sí",100*(IND!BA33-MIN(IND!BA$11:BA$42))/(MAX(IND!BA$11:BA$42)-MIN(IND!BA$11:BA$42)),100*(MAX(IND!BA$11:BA$42)-IND!BA33)/(MAX(IND!BA$11:BA$42)-MIN(IND!BA$11:BA$42)))</f>
        <v>5.7643284861407018</v>
      </c>
      <c r="BB32" s="50">
        <f>IF(BB$1="Sí",100*(IND!BB33-MIN(IND!BB$11:BB$42))/(MAX(IND!BB$11:BB$42)-MIN(IND!BB$11:BB$42)),100*(MAX(IND!BB$11:BB$42)-IND!BB33)/(MAX(IND!BB$11:BB$42)-MIN(IND!BB$11:BB$42)))</f>
        <v>21.274173499265991</v>
      </c>
      <c r="BC32" s="50">
        <f>IF(BC$1="Sí",100*(IND!BC33-MIN(IND!BC$11:BC$42))/(MAX(IND!BC$11:BC$42)-MIN(IND!BC$11:BC$42)),100*(MAX(IND!BC$11:BC$42)-IND!BC33)/(MAX(IND!BC$11:BC$42)-MIN(IND!BC$11:BC$42)))</f>
        <v>34.5475530303978</v>
      </c>
      <c r="BD32" s="50">
        <f>IF(BD$1="Sí",100*(IND!BD33-MIN(IND!BD$11:BD$42))/(MAX(IND!BD$11:BD$42)-MIN(IND!BD$11:BD$42)),100*(MAX(IND!BD$11:BD$42)-IND!BD33)/(MAX(IND!BD$11:BD$42)-MIN(IND!BD$11:BD$42)))</f>
        <v>0</v>
      </c>
      <c r="BE32" s="50">
        <f>IF(BE$1="Sí",100*(IND!BE33-MIN(IND!BE$11:BE$42))/(MAX(IND!BE$11:BE$42)-MIN(IND!BE$11:BE$42)),100*(MAX(IND!BE$11:BE$42)-IND!BE33)/(MAX(IND!BE$11:BE$42)-MIN(IND!BE$11:BE$42)))</f>
        <v>20.901261757325802</v>
      </c>
      <c r="BF32" s="50">
        <f>IF(BF$1="Sí",100*(IND!BF33-MIN(IND!BF$11:BF$42))/(MAX(IND!BF$11:BF$42)-MIN(IND!BF$11:BF$42)),100*(MAX(IND!BF$11:BF$42)-IND!BF33)/(MAX(IND!BF$11:BF$42)-MIN(IND!BF$11:BF$42)))</f>
        <v>57.0447409540172</v>
      </c>
      <c r="BG32" s="50">
        <f>IF(BG$1="Sí",100*(IND!BG33-MIN(IND!BG$11:BG$42))/(MAX(IND!BG$11:BG$42)-MIN(IND!BG$11:BG$42)),100*(MAX(IND!BG$11:BG$42)-IND!BG33)/(MAX(IND!BG$11:BG$42)-MIN(IND!BG$11:BG$42)))</f>
        <v>11.621445965082305</v>
      </c>
      <c r="BH32" s="31"/>
      <c r="BI32" s="50">
        <f>IF(BI$1="Sí",100*(IND!BI33-MIN(IND!BI$11:BI$42))/(MAX(IND!BI$11:BI$42)-MIN(IND!BI$11:BI$42)),100*(MAX(IND!BI$11:BI$42)-IND!BI33)/(MAX(IND!BI$11:BI$42)-MIN(IND!BI$11:BI$42)))</f>
        <v>97.241379310344826</v>
      </c>
      <c r="BJ32" s="31"/>
      <c r="BK32" s="50">
        <f>IF(BK$1="Sí",100*(IND!BK33-MIN(IND!BK$11:BK$42))/(MAX(IND!BK$11:BK$42)-MIN(IND!BK$11:BK$42)),100*(MAX(IND!BK$11:BK$42)-IND!BK33)/(MAX(IND!BK$11:BK$42)-MIN(IND!BK$11:BK$42)))</f>
        <v>88.045552334780581</v>
      </c>
      <c r="BL32" s="50">
        <f>IF(BL$1="Sí",100*(IND!BL33-MIN(IND!BL$11:BL$42))/(MAX(IND!BL$11:BL$42)-MIN(IND!BL$11:BL$42)),100*(MAX(IND!BL$11:BL$42)-IND!BL33)/(MAX(IND!BL$11:BL$42)-MIN(IND!BL$11:BL$42)))</f>
        <v>77.46644879892024</v>
      </c>
      <c r="BM32" s="50">
        <f>IF(BM$1="Sí",100*(IND!BM33-MIN(IND!BM$11:BM$42))/(MAX(IND!BM$11:BM$42)-MIN(IND!BM$11:BM$42)),100*(MAX(IND!BM$11:BM$42)-IND!BM33)/(MAX(IND!BM$11:BM$42)-MIN(IND!BM$11:BM$42)))</f>
        <v>89.282367369870371</v>
      </c>
      <c r="BN32" s="50">
        <f>IF(BN$1="Sí",100*(IND!BN33-MIN(IND!BN$11:BN$42))/(MAX(IND!BN$11:BN$42)-MIN(IND!BN$11:BN$42)),100*(MAX(IND!BN$11:BN$42)-IND!BN33)/(MAX(IND!BN$11:BN$42)-MIN(IND!BN$11:BN$42)))</f>
        <v>30.212909748062607</v>
      </c>
      <c r="BO32" s="50">
        <f>IF(BO$1="Sí",100*(IND!BO33-MIN(IND!BO$11:BO$42))/(MAX(IND!BO$11:BO$42)-MIN(IND!BO$11:BO$42)),100*(MAX(IND!BO$11:BO$42)-IND!BO33)/(MAX(IND!BO$11:BO$42)-MIN(IND!BO$11:BO$42)))</f>
        <v>37.838713635436861</v>
      </c>
      <c r="BP32" s="31"/>
      <c r="BQ32" s="31"/>
      <c r="BR32" s="31"/>
      <c r="BS32" s="31"/>
      <c r="BT32" s="31"/>
      <c r="BU32" s="95"/>
      <c r="BV32" s="8">
        <f>IND!BV33</f>
        <v>5875.3554590000003</v>
      </c>
      <c r="BW32" s="8" t="str">
        <f>IND!BW33</f>
        <v>Sur-sureste</v>
      </c>
      <c r="BX32" s="36">
        <f>IND!BX33</f>
        <v>0.88330202273979008</v>
      </c>
      <c r="BY32" s="8">
        <f>IND!BY33</f>
        <v>-0.3987675</v>
      </c>
      <c r="BZ32" s="8" t="str">
        <f>IND!BZ33</f>
        <v>Bajo</v>
      </c>
      <c r="CA32" s="8">
        <f>IND!CA33</f>
        <v>3.5381855964661</v>
      </c>
      <c r="CB32" s="36">
        <f>IND!CB33</f>
        <v>0.74845897956120255</v>
      </c>
      <c r="CC32" s="91">
        <f>IND!CC33</f>
        <v>13005.55415036104</v>
      </c>
    </row>
    <row r="33" spans="1:81" x14ac:dyDescent="0.25">
      <c r="B33" s="5">
        <v>24</v>
      </c>
      <c r="C33" s="6" t="s">
        <v>47</v>
      </c>
      <c r="D33"/>
      <c r="E33" s="50">
        <f>IF(E$1="Sí",100*(IND!E34-MIN(IND!E$11:E$42))/(MAX(IND!E$11:E$42)-MIN(IND!E$11:E$42)),100*(MAX(IND!E$11:E$42)-IND!E34)/(MAX(IND!E$11:E$42)-MIN(IND!E$11:E$42)))</f>
        <v>89.609228490134313</v>
      </c>
      <c r="F33" s="50">
        <f>IF(F$1="Sí",100*(IND!F34-MIN(IND!F$11:F$42))/(MAX(IND!F$11:F$42)-MIN(IND!F$11:F$42)),100*(MAX(IND!F$11:F$42)-IND!F34)/(MAX(IND!F$11:F$42)-MIN(IND!F$11:F$42)))</f>
        <v>76.625988147735569</v>
      </c>
      <c r="G33" s="50">
        <f>IF(G$1="Sí",100*(IND!G34-MIN(IND!G$11:G$42))/(MAX(IND!G$11:G$42)-MIN(IND!G$11:G$42)),100*(MAX(IND!G$11:G$42)-IND!G34)/(MAX(IND!G$11:G$42)-MIN(IND!G$11:G$42)))</f>
        <v>43.787950370193279</v>
      </c>
      <c r="H33" s="50">
        <f>IF(H$1="Sí",100*(IND!H34-MIN(IND!H$11:H$42))/(MAX(IND!H$11:H$42)-MIN(IND!H$11:H$42)),100*(MAX(IND!H$11:H$42)-IND!H34)/(MAX(IND!H$11:H$42)-MIN(IND!H$11:H$42)))</f>
        <v>47.511957879963738</v>
      </c>
      <c r="I33" s="50">
        <f>IF(I$1="Sí",100*(IND!I34-MIN(IND!I$11:I$42))/(MAX(IND!I$11:I$42)-MIN(IND!I$11:I$42)),100*(MAX(IND!I$11:I$42)-IND!I34)/(MAX(IND!I$11:I$42)-MIN(IND!I$11:I$42)))</f>
        <v>54.814221157715345</v>
      </c>
      <c r="J33" s="50">
        <f>IF(J$1="Sí",100*(IND!J34-MIN(IND!J$11:J$42))/(MAX(IND!J$11:J$42)-MIN(IND!J$11:J$42)),100*(MAX(IND!J$11:J$42)-IND!J34)/(MAX(IND!J$11:J$42)-MIN(IND!J$11:J$42)))</f>
        <v>53.085244070985254</v>
      </c>
      <c r="K33" s="50">
        <f>IF(K$1="Sí",100*(IND!K34-MIN(IND!K$11:K$42))/(MAX(IND!K$11:K$42)-MIN(IND!K$11:K$42)),100*(MAX(IND!K$11:K$42)-IND!K34)/(MAX(IND!K$11:K$42)-MIN(IND!K$11:K$42)))</f>
        <v>37.493229209887716</v>
      </c>
      <c r="L33" s="50">
        <f>IF(L$1="Sí",100*(IND!L34-MIN(IND!L$11:L$42))/(MAX(IND!L$11:L$42)-MIN(IND!L$11:L$42)),100*(MAX(IND!L$11:L$42)-IND!L34)/(MAX(IND!L$11:L$42)-MIN(IND!L$11:L$42)))</f>
        <v>63.895425586509049</v>
      </c>
      <c r="M33" s="50">
        <f>IF(M$1="Sí",100*(IND!M34-MIN(IND!M$11:M$42))/(MAX(IND!M$11:M$42)-MIN(IND!M$11:M$42)),100*(MAX(IND!M$11:M$42)-IND!M34)/(MAX(IND!M$11:M$42)-MIN(IND!M$11:M$42)))</f>
        <v>43.061393038293986</v>
      </c>
      <c r="N33" s="50">
        <f>IF(N$1="Sí",100*(IND!N34-MIN(IND!N$11:N$42))/(MAX(IND!N$11:N$42)-MIN(IND!N$11:N$42)),100*(MAX(IND!N$11:N$42)-IND!N34)/(MAX(IND!N$11:N$42)-MIN(IND!N$11:N$42)))</f>
        <v>47.530316408919994</v>
      </c>
      <c r="O33" s="50">
        <f>IF(O$1="Sí",100*(IND!O34-MIN(IND!O$11:O$42))/(MAX(IND!O$11:O$42)-MIN(IND!O$11:O$42)),100*(MAX(IND!O$11:O$42)-IND!O34)/(MAX(IND!O$11:O$42)-MIN(IND!O$11:O$42)))</f>
        <v>12.687737349695238</v>
      </c>
      <c r="P33" s="50">
        <f>IF(P$1="Sí",100*(IND!P34-MIN(IND!P$11:P$42))/(MAX(IND!P$11:P$42)-MIN(IND!P$11:P$42)),100*(MAX(IND!P$11:P$42)-IND!P34)/(MAX(IND!P$11:P$42)-MIN(IND!P$11:P$42)))</f>
        <v>51.528664911264158</v>
      </c>
      <c r="Q33" s="50">
        <f>IF(Q$1="Sí",100*(IND!Q34-MIN(IND!Q$11:Q$42))/(MAX(IND!Q$11:Q$42)-MIN(IND!Q$11:Q$42)),100*(MAX(IND!Q$11:Q$42)-IND!Q34)/(MAX(IND!Q$11:Q$42)-MIN(IND!Q$11:Q$42)))</f>
        <v>28.143231685815902</v>
      </c>
      <c r="R33" s="50">
        <f>IF(R$1="Sí",100*(IND!R34-MIN(IND!R$11:R$42))/(MAX(IND!R$11:R$42)-MIN(IND!R$11:R$42)),100*(MAX(IND!R$11:R$42)-IND!R34)/(MAX(IND!R$11:R$42)-MIN(IND!R$11:R$42)))</f>
        <v>80.392233526148161</v>
      </c>
      <c r="S33" s="50">
        <f>IF(S$1="Sí",100*(IND!S34-MIN(IND!S$11:S$42))/(MAX(IND!S$11:S$42)-MIN(IND!S$11:S$42)),100*(MAX(IND!S$11:S$42)-IND!S34)/(MAX(IND!S$11:S$42)-MIN(IND!S$11:S$42)))</f>
        <v>53.493119173793581</v>
      </c>
      <c r="T33" s="50">
        <f>IF(T$1="Sí",100*(IND!T34-MIN(IND!T$11:T$42))/(MAX(IND!T$11:T$42)-MIN(IND!T$11:T$42)),100*(MAX(IND!T$11:T$42)-IND!T34)/(MAX(IND!T$11:T$42)-MIN(IND!T$11:T$42)))</f>
        <v>40.177061316981515</v>
      </c>
      <c r="U33" s="50">
        <f>IF(U$1="Sí",100*(IND!U34-MIN(IND!U$11:U$42))/(MAX(IND!U$11:U$42)-MIN(IND!U$11:U$42)),100*(MAX(IND!U$11:U$42)-IND!U34)/(MAX(IND!U$11:U$42)-MIN(IND!U$11:U$42)))</f>
        <v>48.928567441387841</v>
      </c>
      <c r="V33" s="50">
        <f>IF(V$1="Sí",100*(IND!V34-MIN(IND!V$11:V$42))/(MAX(IND!V$11:V$42)-MIN(IND!V$11:V$42)),100*(MAX(IND!V$11:V$42)-IND!V34)/(MAX(IND!V$11:V$42)-MIN(IND!V$11:V$42)))</f>
        <v>29.81717898431965</v>
      </c>
      <c r="W33" s="50">
        <f>IF(W$1="Sí",100*(IND!W34-MIN(IND!W$11:W$42))/(MAX(IND!W$11:W$42)-MIN(IND!W$11:W$42)),100*(MAX(IND!W$11:W$42)-IND!W34)/(MAX(IND!W$11:W$42)-MIN(IND!W$11:W$42)))</f>
        <v>61.589745057083157</v>
      </c>
      <c r="X33" s="50">
        <f>IF(X$1="Sí",100*(IND!X34-MIN(IND!X$11:X$42))/(MAX(IND!X$11:X$42)-MIN(IND!X$11:X$42)),100*(MAX(IND!X$11:X$42)-IND!X34)/(MAX(IND!X$11:X$42)-MIN(IND!X$11:X$42)))</f>
        <v>80.676251669953558</v>
      </c>
      <c r="Y33" s="50">
        <f>IF(Y$1="Sí",100*(IND!Y34-MIN(IND!Y$11:Y$42))/(MAX(IND!Y$11:Y$42)-MIN(IND!Y$11:Y$42)),100*(MAX(IND!Y$11:Y$42)-IND!Y34)/(MAX(IND!Y$11:Y$42)-MIN(IND!Y$11:Y$42)))</f>
        <v>0.38150853230957299</v>
      </c>
      <c r="Z33" s="50">
        <f>IF(Z$1="Sí",100*(IND!Z34-MIN(IND!Z$11:Z$42))/(MAX(IND!Z$11:Z$42)-MIN(IND!Z$11:Z$42)),100*(MAX(IND!Z$11:Z$42)-IND!Z34)/(MAX(IND!Z$11:Z$42)-MIN(IND!Z$11:Z$42)))</f>
        <v>7.8524864135150869</v>
      </c>
      <c r="AA33" s="50">
        <f>IF(AA$1="Sí",100*(IND!AA34-MIN(IND!AA$11:AA$42))/(MAX(IND!AA$11:AA$42)-MIN(IND!AA$11:AA$42)),100*(MAX(IND!AA$11:AA$42)-IND!AA34)/(MAX(IND!AA$11:AA$42)-MIN(IND!AA$11:AA$42)))</f>
        <v>49.526074022664204</v>
      </c>
      <c r="AB33" s="50">
        <f>IF(AB$1="Sí",100*(IND!AB34-MIN(IND!AB$11:AB$42))/(MAX(IND!AB$11:AB$42)-MIN(IND!AB$11:AB$42)),100*(MAX(IND!AB$11:AB$42)-IND!AB34)/(MAX(IND!AB$11:AB$42)-MIN(IND!AB$11:AB$42)))</f>
        <v>32.066994747486568</v>
      </c>
      <c r="AC33" s="50">
        <f>IF(AC$1="Sí",100*(IND!AC34-MIN(IND!AC$11:AC$42))/(MAX(IND!AC$11:AC$42)-MIN(IND!AC$11:AC$42)),100*(MAX(IND!AC$11:AC$42)-IND!AC34)/(MAX(IND!AC$11:AC$42)-MIN(IND!AC$11:AC$42)))</f>
        <v>98.692810457516373</v>
      </c>
      <c r="AD33" s="50">
        <f>IF(AD$1="Sí",100*(IND!AD34-MIN(IND!AD$11:AD$42))/(MAX(IND!AD$11:AD$42)-MIN(IND!AD$11:AD$42)),100*(MAX(IND!AD$11:AD$42)-IND!AD34)/(MAX(IND!AD$11:AD$42)-MIN(IND!AD$11:AD$42)))</f>
        <v>73.168195582450537</v>
      </c>
      <c r="AE33" s="50">
        <f>IF(AE$1="Sí",100*(IND!AE34-MIN(IND!AE$11:AE$42))/(MAX(IND!AE$11:AE$42)-MIN(IND!AE$11:AE$42)),100*(MAX(IND!AE$11:AE$42)-IND!AE34)/(MAX(IND!AE$11:AE$42)-MIN(IND!AE$11:AE$42)))</f>
        <v>47.286333396979643</v>
      </c>
      <c r="AF33" s="50">
        <f>IF(AF$1="Sí",100*(IND!AF34-MIN(IND!AF$11:AF$42))/(MAX(IND!AF$11:AF$42)-MIN(IND!AF$11:AF$42)),100*(MAX(IND!AF$11:AF$42)-IND!AF34)/(MAX(IND!AF$11:AF$42)-MIN(IND!AF$11:AF$42)))</f>
        <v>46.844157317419878</v>
      </c>
      <c r="AG33" s="50">
        <f>IF(AG$1="Sí",100*(IND!AG34-MIN(IND!AG$11:AG$42))/(MAX(IND!AG$11:AG$42)-MIN(IND!AG$11:AG$42)),100*(MAX(IND!AG$11:AG$42)-IND!AG34)/(MAX(IND!AG$11:AG$42)-MIN(IND!AG$11:AG$42)))</f>
        <v>88.938283661441417</v>
      </c>
      <c r="AH33" s="50">
        <f>IF(AH$1="Sí",100*(IND!AH34-MIN(IND!AH$11:AH$42))/(MAX(IND!AH$11:AH$42)-MIN(IND!AH$11:AH$42)),100*(MAX(IND!AH$11:AH$42)-IND!AH34)/(MAX(IND!AH$11:AH$42)-MIN(IND!AH$11:AH$42)))</f>
        <v>5.1133061528955865</v>
      </c>
      <c r="AI33" s="50">
        <f>IF(AI$1="Sí",100*(IND!AI34-MIN(IND!AI$11:AI$42))/(MAX(IND!AI$11:AI$42)-MIN(IND!AI$11:AI$42)),100*(MAX(IND!AI$11:AI$42)-IND!AI34)/(MAX(IND!AI$11:AI$42)-MIN(IND!AI$11:AI$42)))</f>
        <v>37.071200268434026</v>
      </c>
      <c r="AJ33" s="50">
        <f>IF(AJ$1="Sí",100*(IND!AJ34-MIN(IND!AJ$11:AJ$42))/(MAX(IND!AJ$11:AJ$42)-MIN(IND!AJ$11:AJ$42)),100*(MAX(IND!AJ$11:AJ$42)-IND!AJ34)/(MAX(IND!AJ$11:AJ$42)-MIN(IND!AJ$11:AJ$42)))</f>
        <v>9.4115309673777592</v>
      </c>
      <c r="AK33" s="50">
        <f>IF(AK$1="Sí",100*(IND!AK34-MIN(IND!AK$11:AK$42))/(MAX(IND!AK$11:AK$42)-MIN(IND!AK$11:AK$42)),100*(MAX(IND!AK$11:AK$42)-IND!AK34)/(MAX(IND!AK$11:AK$42)-MIN(IND!AK$11:AK$42)))</f>
        <v>47.674904343795902</v>
      </c>
      <c r="AL33" s="50">
        <f>IF(AL$1="Sí",100*(IND!AL34-MIN(IND!AL$11:AL$42))/(MAX(IND!AL$11:AL$42)-MIN(IND!AL$11:AL$42)),100*(MAX(IND!AL$11:AL$42)-IND!AL34)/(MAX(IND!AL$11:AL$42)-MIN(IND!AL$11:AL$42)))</f>
        <v>6.1274097197525998</v>
      </c>
      <c r="AM33" s="50">
        <f>IF(AM$1="Sí",100*(IND!AM34-MIN(IND!AM$11:AM$42))/(MAX(IND!AM$11:AM$42)-MIN(IND!AM$11:AM$42)),100*(MAX(IND!AM$11:AM$42)-IND!AM34)/(MAX(IND!AM$11:AM$42)-MIN(IND!AM$11:AM$42)))</f>
        <v>26.684593833819886</v>
      </c>
      <c r="AN33" s="50">
        <f>IF(AN$1="Sí",100*(IND!AN34-MIN(IND!AN$11:AN$42))/(MAX(IND!AN$11:AN$42)-MIN(IND!AN$11:AN$42)),100*(MAX(IND!AN$11:AN$42)-IND!AN34)/(MAX(IND!AN$11:AN$42)-MIN(IND!AN$11:AN$42)))</f>
        <v>17.258853843560001</v>
      </c>
      <c r="AO33" s="31"/>
      <c r="AP33" s="31"/>
      <c r="AQ33" s="50">
        <f>IF(AQ$1="Sí",100*(IND!AQ34-MIN(IND!AQ$11:AQ$42))/(MAX(IND!AQ$11:AQ$42)-MIN(IND!AQ$11:AQ$42)),100*(MAX(IND!AQ$11:AQ$42)-IND!AQ34)/(MAX(IND!AQ$11:AQ$42)-MIN(IND!AQ$11:AQ$42)))</f>
        <v>74.694714666095564</v>
      </c>
      <c r="AR33" s="50">
        <f>IF(AR$1="Sí",100*(IND!AR34-MIN(IND!AR$11:AR$42))/(MAX(IND!AR$11:AR$42)-MIN(IND!AR$11:AR$42)),100*(MAX(IND!AR$11:AR$42)-IND!AR34)/(MAX(IND!AR$11:AR$42)-MIN(IND!AR$11:AR$42)))</f>
        <v>18.222190712145025</v>
      </c>
      <c r="AS33" s="50">
        <f>IF(AS$1="Sí",100*(IND!AS34-MIN(IND!AS$11:AS$42))/(MAX(IND!AS$11:AS$42)-MIN(IND!AS$11:AS$42)),100*(MAX(IND!AS$11:AS$42)-IND!AS34)/(MAX(IND!AS$11:AS$42)-MIN(IND!AS$11:AS$42)))</f>
        <v>0.23466632144526353</v>
      </c>
      <c r="AT33" s="50">
        <f>IF(AT$1="Sí",100*(IND!AT34-MIN(IND!AT$11:AT$42))/(MAX(IND!AT$11:AT$42)-MIN(IND!AT$11:AT$42)),100*(MAX(IND!AT$11:AT$42)-IND!AT34)/(MAX(IND!AT$11:AT$42)-MIN(IND!AT$11:AT$42)))</f>
        <v>11.763412628625153</v>
      </c>
      <c r="AU33" s="50">
        <f>IF(AU$1="Sí",100*(IND!AU34-MIN(IND!AU$11:AU$42))/(MAX(IND!AU$11:AU$42)-MIN(IND!AU$11:AU$42)),100*(MAX(IND!AU$11:AU$42)-IND!AU34)/(MAX(IND!AU$11:AU$42)-MIN(IND!AU$11:AU$42)))</f>
        <v>9.7398057451273754</v>
      </c>
      <c r="AV33" s="50">
        <f>IF(AV$1="Sí",100*(IND!AV34-MIN(IND!AV$11:AV$42))/(MAX(IND!AV$11:AV$42)-MIN(IND!AV$11:AV$42)),100*(MAX(IND!AV$11:AV$42)-IND!AV34)/(MAX(IND!AV$11:AV$42)-MIN(IND!AV$11:AV$42)))</f>
        <v>53.711526208142928</v>
      </c>
      <c r="AW33" s="50">
        <f>IF(AW$1="Sí",100*(IND!AW34-MIN(IND!AW$11:AW$42))/(MAX(IND!AW$11:AW$42)-MIN(IND!AW$11:AW$42)),100*(MAX(IND!AW$11:AW$42)-IND!AW34)/(MAX(IND!AW$11:AW$42)-MIN(IND!AW$11:AW$42)))</f>
        <v>49.705935923281793</v>
      </c>
      <c r="AX33" s="50">
        <f>IF(AX$1="Sí",100*(IND!AX34-MIN(IND!AX$11:AX$42))/(MAX(IND!AX$11:AX$42)-MIN(IND!AX$11:AX$42)),100*(MAX(IND!AX$11:AX$42)-IND!AX34)/(MAX(IND!AX$11:AX$42)-MIN(IND!AX$11:AX$42)))</f>
        <v>30.906325335782345</v>
      </c>
      <c r="AY33" s="50">
        <f>IF(AY$1="Sí",100*(IND!AY34-MIN(IND!AY$11:AY$42))/(MAX(IND!AY$11:AY$42)-MIN(IND!AY$11:AY$42)),100*(MAX(IND!AY$11:AY$42)-IND!AY34)/(MAX(IND!AY$11:AY$42)-MIN(IND!AY$11:AY$42)))</f>
        <v>35.163016230534957</v>
      </c>
      <c r="AZ33" s="50">
        <f>IF(AZ$1="Sí",100*(IND!AZ34-MIN(IND!AZ$11:AZ$42))/(MAX(IND!AZ$11:AZ$42)-MIN(IND!AZ$11:AZ$42)),100*(MAX(IND!AZ$11:AZ$42)-IND!AZ34)/(MAX(IND!AZ$11:AZ$42)-MIN(IND!AZ$11:AZ$42)))</f>
        <v>42.115287118355681</v>
      </c>
      <c r="BA33" s="50">
        <f>IF(BA$1="Sí",100*(IND!BA34-MIN(IND!BA$11:BA$42))/(MAX(IND!BA$11:BA$42)-MIN(IND!BA$11:BA$42)),100*(MAX(IND!BA$11:BA$42)-IND!BA34)/(MAX(IND!BA$11:BA$42)-MIN(IND!BA$11:BA$42)))</f>
        <v>29.447365556617427</v>
      </c>
      <c r="BB33" s="50">
        <f>IF(BB$1="Sí",100*(IND!BB34-MIN(IND!BB$11:BB$42))/(MAX(IND!BB$11:BB$42)-MIN(IND!BB$11:BB$42)),100*(MAX(IND!BB$11:BB$42)-IND!BB34)/(MAX(IND!BB$11:BB$42)-MIN(IND!BB$11:BB$42)))</f>
        <v>60.016795283601034</v>
      </c>
      <c r="BC33" s="50">
        <f>IF(BC$1="Sí",100*(IND!BC34-MIN(IND!BC$11:BC$42))/(MAX(IND!BC$11:BC$42)-MIN(IND!BC$11:BC$42)),100*(MAX(IND!BC$11:BC$42)-IND!BC34)/(MAX(IND!BC$11:BC$42)-MIN(IND!BC$11:BC$42)))</f>
        <v>27.334087206323957</v>
      </c>
      <c r="BD33" s="50">
        <f>IF(BD$1="Sí",100*(IND!BD34-MIN(IND!BD$11:BD$42))/(MAX(IND!BD$11:BD$42)-MIN(IND!BD$11:BD$42)),100*(MAX(IND!BD$11:BD$42)-IND!BD34)/(MAX(IND!BD$11:BD$42)-MIN(IND!BD$11:BD$42)))</f>
        <v>46.038433301085711</v>
      </c>
      <c r="BE33" s="50">
        <f>IF(BE$1="Sí",100*(IND!BE34-MIN(IND!BE$11:BE$42))/(MAX(IND!BE$11:BE$42)-MIN(IND!BE$11:BE$42)),100*(MAX(IND!BE$11:BE$42)-IND!BE34)/(MAX(IND!BE$11:BE$42)-MIN(IND!BE$11:BE$42)))</f>
        <v>23.233590779916383</v>
      </c>
      <c r="BF33" s="50">
        <f>IF(BF$1="Sí",100*(IND!BF34-MIN(IND!BF$11:BF$42))/(MAX(IND!BF$11:BF$42)-MIN(IND!BF$11:BF$42)),100*(MAX(IND!BF$11:BF$42)-IND!BF34)/(MAX(IND!BF$11:BF$42)-MIN(IND!BF$11:BF$42)))</f>
        <v>75.557441327627458</v>
      </c>
      <c r="BG33" s="50">
        <f>IF(BG$1="Sí",100*(IND!BG34-MIN(IND!BG$11:BG$42))/(MAX(IND!BG$11:BG$42)-MIN(IND!BG$11:BG$42)),100*(MAX(IND!BG$11:BG$42)-IND!BG34)/(MAX(IND!BG$11:BG$42)-MIN(IND!BG$11:BG$42)))</f>
        <v>8.1188050353332724</v>
      </c>
      <c r="BH33" s="31"/>
      <c r="BI33" s="50">
        <f>IF(BI$1="Sí",100*(IND!BI34-MIN(IND!BI$11:BI$42))/(MAX(IND!BI$11:BI$42)-MIN(IND!BI$11:BI$42)),100*(MAX(IND!BI$11:BI$42)-IND!BI34)/(MAX(IND!BI$11:BI$42)-MIN(IND!BI$11:BI$42)))</f>
        <v>99.286563614744352</v>
      </c>
      <c r="BJ33" s="31"/>
      <c r="BK33" s="50">
        <f>IF(BK$1="Sí",100*(IND!BK34-MIN(IND!BK$11:BK$42))/(MAX(IND!BK$11:BK$42)-MIN(IND!BK$11:BK$42)),100*(MAX(IND!BK$11:BK$42)-IND!BK34)/(MAX(IND!BK$11:BK$42)-MIN(IND!BK$11:BK$42)))</f>
        <v>39.163367322921836</v>
      </c>
      <c r="BL33" s="50">
        <f>IF(BL$1="Sí",100*(IND!BL34-MIN(IND!BL$11:BL$42))/(MAX(IND!BL$11:BL$42)-MIN(IND!BL$11:BL$42)),100*(MAX(IND!BL$11:BL$42)-IND!BL34)/(MAX(IND!BL$11:BL$42)-MIN(IND!BL$11:BL$42)))</f>
        <v>71.545547075184672</v>
      </c>
      <c r="BM33" s="50">
        <f>IF(BM$1="Sí",100*(IND!BM34-MIN(IND!BM$11:BM$42))/(MAX(IND!BM$11:BM$42)-MIN(IND!BM$11:BM$42)),100*(MAX(IND!BM$11:BM$42)-IND!BM34)/(MAX(IND!BM$11:BM$42)-MIN(IND!BM$11:BM$42)))</f>
        <v>66.534924486135054</v>
      </c>
      <c r="BN33" s="50">
        <f>IF(BN$1="Sí",100*(IND!BN34-MIN(IND!BN$11:BN$42))/(MAX(IND!BN$11:BN$42)-MIN(IND!BN$11:BN$42)),100*(MAX(IND!BN$11:BN$42)-IND!BN34)/(MAX(IND!BN$11:BN$42)-MIN(IND!BN$11:BN$42)))</f>
        <v>21.035247438602507</v>
      </c>
      <c r="BO33" s="50">
        <f>IF(BO$1="Sí",100*(IND!BO34-MIN(IND!BO$11:BO$42))/(MAX(IND!BO$11:BO$42)-MIN(IND!BO$11:BO$42)),100*(MAX(IND!BO$11:BO$42)-IND!BO34)/(MAX(IND!BO$11:BO$42)-MIN(IND!BO$11:BO$42)))</f>
        <v>19.830270642775552</v>
      </c>
      <c r="BP33" s="31"/>
      <c r="BQ33" s="31"/>
      <c r="BR33" s="31"/>
      <c r="BS33" s="31"/>
      <c r="BT33" s="31"/>
      <c r="BU33" s="95"/>
      <c r="BV33" s="8">
        <f>IND!BV34</f>
        <v>4708.3075099999996</v>
      </c>
      <c r="BW33" s="8" t="str">
        <f>IND!BW34</f>
        <v>Centro-occidente</v>
      </c>
      <c r="BX33" s="36">
        <f>IND!BX34</f>
        <v>0.64468810205564842</v>
      </c>
      <c r="BY33" s="8">
        <f>IND!BY34</f>
        <v>0.48523830000000001</v>
      </c>
      <c r="BZ33" s="8" t="str">
        <f>IND!BZ34</f>
        <v>Alto</v>
      </c>
      <c r="CA33" s="8">
        <f>IND!CA34</f>
        <v>3.8012852668761998</v>
      </c>
      <c r="CB33" s="36">
        <f>IND!CB34</f>
        <v>0.74230769230769234</v>
      </c>
      <c r="CC33" s="91">
        <f>IND!CC34</f>
        <v>10327.385668082812</v>
      </c>
    </row>
    <row r="34" spans="1:81" x14ac:dyDescent="0.25">
      <c r="B34" s="5">
        <v>25</v>
      </c>
      <c r="C34" s="6" t="s">
        <v>48</v>
      </c>
      <c r="D34"/>
      <c r="E34" s="50">
        <f>IF(E$1="Sí",100*(IND!E35-MIN(IND!E$11:E$42))/(MAX(IND!E$11:E$42)-MIN(IND!E$11:E$42)),100*(MAX(IND!E$11:E$42)-IND!E35)/(MAX(IND!E$11:E$42)-MIN(IND!E$11:E$42)))</f>
        <v>90.461554959043141</v>
      </c>
      <c r="F34" s="50">
        <f>IF(F$1="Sí",100*(IND!F35-MIN(IND!F$11:F$42))/(MAX(IND!F$11:F$42)-MIN(IND!F$11:F$42)),100*(MAX(IND!F$11:F$42)-IND!F35)/(MAX(IND!F$11:F$42)-MIN(IND!F$11:F$42)))</f>
        <v>52.956196908387071</v>
      </c>
      <c r="G34" s="50">
        <f>IF(G$1="Sí",100*(IND!G35-MIN(IND!G$11:G$42))/(MAX(IND!G$11:G$42)-MIN(IND!G$11:G$42)),100*(MAX(IND!G$11:G$42)-IND!G35)/(MAX(IND!G$11:G$42)-MIN(IND!G$11:G$42)))</f>
        <v>62.465670518650292</v>
      </c>
      <c r="H34" s="50">
        <f>IF(H$1="Sí",100*(IND!H35-MIN(IND!H$11:H$42))/(MAX(IND!H$11:H$42)-MIN(IND!H$11:H$42)),100*(MAX(IND!H$11:H$42)-IND!H35)/(MAX(IND!H$11:H$42)-MIN(IND!H$11:H$42)))</f>
        <v>46.04656871624784</v>
      </c>
      <c r="I34" s="50">
        <f>IF(I$1="Sí",100*(IND!I35-MIN(IND!I$11:I$42))/(MAX(IND!I$11:I$42)-MIN(IND!I$11:I$42)),100*(MAX(IND!I$11:I$42)-IND!I35)/(MAX(IND!I$11:I$42)-MIN(IND!I$11:I$42)))</f>
        <v>87.791947574317433</v>
      </c>
      <c r="J34" s="50">
        <f>IF(J$1="Sí",100*(IND!J35-MIN(IND!J$11:J$42))/(MAX(IND!J$11:J$42)-MIN(IND!J$11:J$42)),100*(MAX(IND!J$11:J$42)-IND!J35)/(MAX(IND!J$11:J$42)-MIN(IND!J$11:J$42)))</f>
        <v>61.997649824797179</v>
      </c>
      <c r="K34" s="50">
        <f>IF(K$1="Sí",100*(IND!K35-MIN(IND!K$11:K$42))/(MAX(IND!K$11:K$42)-MIN(IND!K$11:K$42)),100*(MAX(IND!K$11:K$42)-IND!K35)/(MAX(IND!K$11:K$42)-MIN(IND!K$11:K$42)))</f>
        <v>75.531471799021986</v>
      </c>
      <c r="L34" s="50">
        <f>IF(L$1="Sí",100*(IND!L35-MIN(IND!L$11:L$42))/(MAX(IND!L$11:L$42)-MIN(IND!L$11:L$42)),100*(MAX(IND!L$11:L$42)-IND!L35)/(MAX(IND!L$11:L$42)-MIN(IND!L$11:L$42)))</f>
        <v>85.508403122539079</v>
      </c>
      <c r="M34" s="50">
        <f>IF(M$1="Sí",100*(IND!M35-MIN(IND!M$11:M$42))/(MAX(IND!M$11:M$42)-MIN(IND!M$11:M$42)),100*(MAX(IND!M$11:M$42)-IND!M35)/(MAX(IND!M$11:M$42)-MIN(IND!M$11:M$42)))</f>
        <v>22.487532640146519</v>
      </c>
      <c r="N34" s="50">
        <f>IF(N$1="Sí",100*(IND!N35-MIN(IND!N$11:N$42))/(MAX(IND!N$11:N$42)-MIN(IND!N$11:N$42)),100*(MAX(IND!N$11:N$42)-IND!N35)/(MAX(IND!N$11:N$42)-MIN(IND!N$11:N$42)))</f>
        <v>32.830392520461473</v>
      </c>
      <c r="O34" s="50">
        <f>IF(O$1="Sí",100*(IND!O35-MIN(IND!O$11:O$42))/(MAX(IND!O$11:O$42)-MIN(IND!O$11:O$42)),100*(MAX(IND!O$11:O$42)-IND!O35)/(MAX(IND!O$11:O$42)-MIN(IND!O$11:O$42)))</f>
        <v>49.811119466915152</v>
      </c>
      <c r="P34" s="50">
        <f>IF(P$1="Sí",100*(IND!P35-MIN(IND!P$11:P$42))/(MAX(IND!P$11:P$42)-MIN(IND!P$11:P$42)),100*(MAX(IND!P$11:P$42)-IND!P35)/(MAX(IND!P$11:P$42)-MIN(IND!P$11:P$42)))</f>
        <v>47.178682443836003</v>
      </c>
      <c r="Q34" s="50">
        <f>IF(Q$1="Sí",100*(IND!Q35-MIN(IND!Q$11:Q$42))/(MAX(IND!Q$11:Q$42)-MIN(IND!Q$11:Q$42)),100*(MAX(IND!Q$11:Q$42)-IND!Q35)/(MAX(IND!Q$11:Q$42)-MIN(IND!Q$11:Q$42)))</f>
        <v>14.72556935873493</v>
      </c>
      <c r="R34" s="50">
        <f>IF(R$1="Sí",100*(IND!R35-MIN(IND!R$11:R$42))/(MAX(IND!R$11:R$42)-MIN(IND!R$11:R$42)),100*(MAX(IND!R$11:R$42)-IND!R35)/(MAX(IND!R$11:R$42)-MIN(IND!R$11:R$42)))</f>
        <v>56.93507334347759</v>
      </c>
      <c r="S34" s="50">
        <f>IF(S$1="Sí",100*(IND!S35-MIN(IND!S$11:S$42))/(MAX(IND!S$11:S$42)-MIN(IND!S$11:S$42)),100*(MAX(IND!S$11:S$42)-IND!S35)/(MAX(IND!S$11:S$42)-MIN(IND!S$11:S$42)))</f>
        <v>5.6424779953993012</v>
      </c>
      <c r="T34" s="50">
        <f>IF(T$1="Sí",100*(IND!T35-MIN(IND!T$11:T$42))/(MAX(IND!T$11:T$42)-MIN(IND!T$11:T$42)),100*(MAX(IND!T$11:T$42)-IND!T35)/(MAX(IND!T$11:T$42)-MIN(IND!T$11:T$42)))</f>
        <v>58.01221225776635</v>
      </c>
      <c r="U34" s="50">
        <f>IF(U$1="Sí",100*(IND!U35-MIN(IND!U$11:U$42))/(MAX(IND!U$11:U$42)-MIN(IND!U$11:U$42)),100*(MAX(IND!U$11:U$42)-IND!U35)/(MAX(IND!U$11:U$42)-MIN(IND!U$11:U$42)))</f>
        <v>62.786536520361082</v>
      </c>
      <c r="V34" s="50">
        <f>IF(V$1="Sí",100*(IND!V35-MIN(IND!V$11:V$42))/(MAX(IND!V$11:V$42)-MIN(IND!V$11:V$42)),100*(MAX(IND!V$11:V$42)-IND!V35)/(MAX(IND!V$11:V$42)-MIN(IND!V$11:V$42)))</f>
        <v>51.855025618573336</v>
      </c>
      <c r="W34" s="50">
        <f>IF(W$1="Sí",100*(IND!W35-MIN(IND!W$11:W$42))/(MAX(IND!W$11:W$42)-MIN(IND!W$11:W$42)),100*(MAX(IND!W$11:W$42)-IND!W35)/(MAX(IND!W$11:W$42)-MIN(IND!W$11:W$42)))</f>
        <v>91.943975507167607</v>
      </c>
      <c r="X34" s="50">
        <f>IF(X$1="Sí",100*(IND!X35-MIN(IND!X$11:X$42))/(MAX(IND!X$11:X$42)-MIN(IND!X$11:X$42)),100*(MAX(IND!X$11:X$42)-IND!X35)/(MAX(IND!X$11:X$42)-MIN(IND!X$11:X$42)))</f>
        <v>66.22717730135497</v>
      </c>
      <c r="Y34" s="50">
        <f>IF(Y$1="Sí",100*(IND!Y35-MIN(IND!Y$11:Y$42))/(MAX(IND!Y$11:Y$42)-MIN(IND!Y$11:Y$42)),100*(MAX(IND!Y$11:Y$42)-IND!Y35)/(MAX(IND!Y$11:Y$42)-MIN(IND!Y$11:Y$42)))</f>
        <v>20.02947357822439</v>
      </c>
      <c r="Z34" s="50">
        <f>IF(Z$1="Sí",100*(IND!Z35-MIN(IND!Z$11:Z$42))/(MAX(IND!Z$11:Z$42)-MIN(IND!Z$11:Z$42)),100*(MAX(IND!Z$11:Z$42)-IND!Z35)/(MAX(IND!Z$11:Z$42)-MIN(IND!Z$11:Z$42)))</f>
        <v>12.856167113731315</v>
      </c>
      <c r="AA34" s="50">
        <f>IF(AA$1="Sí",100*(IND!AA35-MIN(IND!AA$11:AA$42))/(MAX(IND!AA$11:AA$42)-MIN(IND!AA$11:AA$42)),100*(MAX(IND!AA$11:AA$42)-IND!AA35)/(MAX(IND!AA$11:AA$42)-MIN(IND!AA$11:AA$42)))</f>
        <v>45.059902943181662</v>
      </c>
      <c r="AB34" s="50">
        <f>IF(AB$1="Sí",100*(IND!AB35-MIN(IND!AB$11:AB$42))/(MAX(IND!AB$11:AB$42)-MIN(IND!AB$11:AB$42)),100*(MAX(IND!AB$11:AB$42)-IND!AB35)/(MAX(IND!AB$11:AB$42)-MIN(IND!AB$11:AB$42)))</f>
        <v>6.908636759730201</v>
      </c>
      <c r="AC34" s="50">
        <f>IF(AC$1="Sí",100*(IND!AC35-MIN(IND!AC$11:AC$42))/(MAX(IND!AC$11:AC$42)-MIN(IND!AC$11:AC$42)),100*(MAX(IND!AC$11:AC$42)-IND!AC35)/(MAX(IND!AC$11:AC$42)-MIN(IND!AC$11:AC$42)))</f>
        <v>63.07189542483659</v>
      </c>
      <c r="AD34" s="50">
        <f>IF(AD$1="Sí",100*(IND!AD35-MIN(IND!AD$11:AD$42))/(MAX(IND!AD$11:AD$42)-MIN(IND!AD$11:AD$42)),100*(MAX(IND!AD$11:AD$42)-IND!AD35)/(MAX(IND!AD$11:AD$42)-MIN(IND!AD$11:AD$42)))</f>
        <v>37.94096682957003</v>
      </c>
      <c r="AE34" s="50">
        <f>IF(AE$1="Sí",100*(IND!AE35-MIN(IND!AE$11:AE$42))/(MAX(IND!AE$11:AE$42)-MIN(IND!AE$11:AE$42)),100*(MAX(IND!AE$11:AE$42)-IND!AE35)/(MAX(IND!AE$11:AE$42)-MIN(IND!AE$11:AE$42)))</f>
        <v>64.957653511206232</v>
      </c>
      <c r="AF34" s="50">
        <f>IF(AF$1="Sí",100*(IND!AF35-MIN(IND!AF$11:AF$42))/(MAX(IND!AF$11:AF$42)-MIN(IND!AF$11:AF$42)),100*(MAX(IND!AF$11:AF$42)-IND!AF35)/(MAX(IND!AF$11:AF$42)-MIN(IND!AF$11:AF$42)))</f>
        <v>56.738511092713338</v>
      </c>
      <c r="AG34" s="50">
        <f>IF(AG$1="Sí",100*(IND!AG35-MIN(IND!AG$11:AG$42))/(MAX(IND!AG$11:AG$42)-MIN(IND!AG$11:AG$42)),100*(MAX(IND!AG$11:AG$42)-IND!AG35)/(MAX(IND!AG$11:AG$42)-MIN(IND!AG$11:AG$42)))</f>
        <v>83.966325700402436</v>
      </c>
      <c r="AH34" s="50">
        <f>IF(AH$1="Sí",100*(IND!AH35-MIN(IND!AH$11:AH$42))/(MAX(IND!AH$11:AH$42)-MIN(IND!AH$11:AH$42)),100*(MAX(IND!AH$11:AH$42)-IND!AH35)/(MAX(IND!AH$11:AH$42)-MIN(IND!AH$11:AH$42)))</f>
        <v>24.865205700985534</v>
      </c>
      <c r="AI34" s="50">
        <f>IF(AI$1="Sí",100*(IND!AI35-MIN(IND!AI$11:AI$42))/(MAX(IND!AI$11:AI$42)-MIN(IND!AI$11:AI$42)),100*(MAX(IND!AI$11:AI$42)-IND!AI35)/(MAX(IND!AI$11:AI$42)-MIN(IND!AI$11:AI$42)))</f>
        <v>29.646291234510379</v>
      </c>
      <c r="AJ34" s="50">
        <f>IF(AJ$1="Sí",100*(IND!AJ35-MIN(IND!AJ$11:AJ$42))/(MAX(IND!AJ$11:AJ$42)-MIN(IND!AJ$11:AJ$42)),100*(MAX(IND!AJ$11:AJ$42)-IND!AJ35)/(MAX(IND!AJ$11:AJ$42)-MIN(IND!AJ$11:AJ$42)))</f>
        <v>56.095143174441503</v>
      </c>
      <c r="AK34" s="50">
        <f>IF(AK$1="Sí",100*(IND!AK35-MIN(IND!AK$11:AK$42))/(MAX(IND!AK$11:AK$42)-MIN(IND!AK$11:AK$42)),100*(MAX(IND!AK$11:AK$42)-IND!AK35)/(MAX(IND!AK$11:AK$42)-MIN(IND!AK$11:AK$42)))</f>
        <v>32.532532098306248</v>
      </c>
      <c r="AL34" s="50">
        <f>IF(AL$1="Sí",100*(IND!AL35-MIN(IND!AL$11:AL$42))/(MAX(IND!AL$11:AL$42)-MIN(IND!AL$11:AL$42)),100*(MAX(IND!AL$11:AL$42)-IND!AL35)/(MAX(IND!AL$11:AL$42)-MIN(IND!AL$11:AL$42)))</f>
        <v>42.11852559976294</v>
      </c>
      <c r="AM34" s="50">
        <f>IF(AM$1="Sí",100*(IND!AM35-MIN(IND!AM$11:AM$42))/(MAX(IND!AM$11:AM$42)-MIN(IND!AM$11:AM$42)),100*(MAX(IND!AM$11:AM$42)-IND!AM35)/(MAX(IND!AM$11:AM$42)-MIN(IND!AM$11:AM$42)))</f>
        <v>35.744076588874911</v>
      </c>
      <c r="AN34" s="50">
        <f>IF(AN$1="Sí",100*(IND!AN35-MIN(IND!AN$11:AN$42))/(MAX(IND!AN$11:AN$42)-MIN(IND!AN$11:AN$42)),100*(MAX(IND!AN$11:AN$42)-IND!AN35)/(MAX(IND!AN$11:AN$42)-MIN(IND!AN$11:AN$42)))</f>
        <v>32.298210233737699</v>
      </c>
      <c r="AO34" s="31"/>
      <c r="AP34" s="31"/>
      <c r="AQ34" s="50">
        <f>IF(AQ$1="Sí",100*(IND!AQ35-MIN(IND!AQ$11:AQ$42))/(MAX(IND!AQ$11:AQ$42)-MIN(IND!AQ$11:AQ$42)),100*(MAX(IND!AQ$11:AQ$42)-IND!AQ35)/(MAX(IND!AQ$11:AQ$42)-MIN(IND!AQ$11:AQ$42)))</f>
        <v>93.11317828591848</v>
      </c>
      <c r="AR34" s="50">
        <f>IF(AR$1="Sí",100*(IND!AR35-MIN(IND!AR$11:AR$42))/(MAX(IND!AR$11:AR$42)-MIN(IND!AR$11:AR$42)),100*(MAX(IND!AR$11:AR$42)-IND!AR35)/(MAX(IND!AR$11:AR$42)-MIN(IND!AR$11:AR$42)))</f>
        <v>8.9443092978600163</v>
      </c>
      <c r="AS34" s="50">
        <f>IF(AS$1="Sí",100*(IND!AS35-MIN(IND!AS$11:AS$42))/(MAX(IND!AS$11:AS$42)-MIN(IND!AS$11:AS$42)),100*(MAX(IND!AS$11:AS$42)-IND!AS35)/(MAX(IND!AS$11:AS$42)-MIN(IND!AS$11:AS$42)))</f>
        <v>13.784648123737247</v>
      </c>
      <c r="AT34" s="50">
        <f>IF(AT$1="Sí",100*(IND!AT35-MIN(IND!AT$11:AT$42))/(MAX(IND!AT$11:AT$42)-MIN(IND!AT$11:AT$42)),100*(MAX(IND!AT$11:AT$42)-IND!AT35)/(MAX(IND!AT$11:AT$42)-MIN(IND!AT$11:AT$42)))</f>
        <v>11.719913996570751</v>
      </c>
      <c r="AU34" s="50">
        <f>IF(AU$1="Sí",100*(IND!AU35-MIN(IND!AU$11:AU$42))/(MAX(IND!AU$11:AU$42)-MIN(IND!AU$11:AU$42)),100*(MAX(IND!AU$11:AU$42)-IND!AU35)/(MAX(IND!AU$11:AU$42)-MIN(IND!AU$11:AU$42)))</f>
        <v>41.811129125125944</v>
      </c>
      <c r="AV34" s="50">
        <f>IF(AV$1="Sí",100*(IND!AV35-MIN(IND!AV$11:AV$42))/(MAX(IND!AV$11:AV$42)-MIN(IND!AV$11:AV$42)),100*(MAX(IND!AV$11:AV$42)-IND!AV35)/(MAX(IND!AV$11:AV$42)-MIN(IND!AV$11:AV$42)))</f>
        <v>43.699774204326097</v>
      </c>
      <c r="AW34" s="50">
        <f>IF(AW$1="Sí",100*(IND!AW35-MIN(IND!AW$11:AW$42))/(MAX(IND!AW$11:AW$42)-MIN(IND!AW$11:AW$42)),100*(MAX(IND!AW$11:AW$42)-IND!AW35)/(MAX(IND!AW$11:AW$42)-MIN(IND!AW$11:AW$42)))</f>
        <v>30.47486910924783</v>
      </c>
      <c r="AX34" s="50">
        <f>IF(AX$1="Sí",100*(IND!AX35-MIN(IND!AX$11:AX$42))/(MAX(IND!AX$11:AX$42)-MIN(IND!AX$11:AX$42)),100*(MAX(IND!AX$11:AX$42)-IND!AX35)/(MAX(IND!AX$11:AX$42)-MIN(IND!AX$11:AX$42)))</f>
        <v>18.105095642116243</v>
      </c>
      <c r="AY34" s="50">
        <f>IF(AY$1="Sí",100*(IND!AY35-MIN(IND!AY$11:AY$42))/(MAX(IND!AY$11:AY$42)-MIN(IND!AY$11:AY$42)),100*(MAX(IND!AY$11:AY$42)-IND!AY35)/(MAX(IND!AY$11:AY$42)-MIN(IND!AY$11:AY$42)))</f>
        <v>13.52383575156116</v>
      </c>
      <c r="AZ34" s="50">
        <f>IF(AZ$1="Sí",100*(IND!AZ35-MIN(IND!AZ$11:AZ$42))/(MAX(IND!AZ$11:AZ$42)-MIN(IND!AZ$11:AZ$42)),100*(MAX(IND!AZ$11:AZ$42)-IND!AZ35)/(MAX(IND!AZ$11:AZ$42)-MIN(IND!AZ$11:AZ$42)))</f>
        <v>19.112924544188321</v>
      </c>
      <c r="BA34" s="50">
        <f>IF(BA$1="Sí",100*(IND!BA35-MIN(IND!BA$11:BA$42))/(MAX(IND!BA$11:BA$42)-MIN(IND!BA$11:BA$42)),100*(MAX(IND!BA$11:BA$42)-IND!BA35)/(MAX(IND!BA$11:BA$42)-MIN(IND!BA$11:BA$42)))</f>
        <v>29.132360406384642</v>
      </c>
      <c r="BB34" s="50">
        <f>IF(BB$1="Sí",100*(IND!BB35-MIN(IND!BB$11:BB$42))/(MAX(IND!BB$11:BB$42)-MIN(IND!BB$11:BB$42)),100*(MAX(IND!BB$11:BB$42)-IND!BB35)/(MAX(IND!BB$11:BB$42)-MIN(IND!BB$11:BB$42)))</f>
        <v>57.287910474152604</v>
      </c>
      <c r="BC34" s="50">
        <f>IF(BC$1="Sí",100*(IND!BC35-MIN(IND!BC$11:BC$42))/(MAX(IND!BC$11:BC$42)-MIN(IND!BC$11:BC$42)),100*(MAX(IND!BC$11:BC$42)-IND!BC35)/(MAX(IND!BC$11:BC$42)-MIN(IND!BC$11:BC$42)))</f>
        <v>29.310922288162544</v>
      </c>
      <c r="BD34" s="50">
        <f>IF(BD$1="Sí",100*(IND!BD35-MIN(IND!BD$11:BD$42))/(MAX(IND!BD$11:BD$42)-MIN(IND!BD$11:BD$42)),100*(MAX(IND!BD$11:BD$42)-IND!BD35)/(MAX(IND!BD$11:BD$42)-MIN(IND!BD$11:BD$42)))</f>
        <v>100</v>
      </c>
      <c r="BE34" s="50">
        <f>IF(BE$1="Sí",100*(IND!BE35-MIN(IND!BE$11:BE$42))/(MAX(IND!BE$11:BE$42)-MIN(IND!BE$11:BE$42)),100*(MAX(IND!BE$11:BE$42)-IND!BE35)/(MAX(IND!BE$11:BE$42)-MIN(IND!BE$11:BE$42)))</f>
        <v>99.234991541848714</v>
      </c>
      <c r="BF34" s="50">
        <f>IF(BF$1="Sí",100*(IND!BF35-MIN(IND!BF$11:BF$42))/(MAX(IND!BF$11:BF$42)-MIN(IND!BF$11:BF$42)),100*(MAX(IND!BF$11:BF$42)-IND!BF35)/(MAX(IND!BF$11:BF$42)-MIN(IND!BF$11:BF$42)))</f>
        <v>20.289338836992052</v>
      </c>
      <c r="BG34" s="50">
        <f>IF(BG$1="Sí",100*(IND!BG35-MIN(IND!BG$11:BG$42))/(MAX(IND!BG$11:BG$42)-MIN(IND!BG$11:BG$42)),100*(MAX(IND!BG$11:BG$42)-IND!BG35)/(MAX(IND!BG$11:BG$42)-MIN(IND!BG$11:BG$42)))</f>
        <v>22.476038266193417</v>
      </c>
      <c r="BH34" s="31"/>
      <c r="BI34" s="50">
        <f>IF(BI$1="Sí",100*(IND!BI35-MIN(IND!BI$11:BI$42))/(MAX(IND!BI$11:BI$42)-MIN(IND!BI$11:BI$42)),100*(MAX(IND!BI$11:BI$42)-IND!BI35)/(MAX(IND!BI$11:BI$42)-MIN(IND!BI$11:BI$42)))</f>
        <v>19.518542615484712</v>
      </c>
      <c r="BJ34" s="31"/>
      <c r="BK34" s="50">
        <f>IF(BK$1="Sí",100*(IND!BK35-MIN(IND!BK$11:BK$42))/(MAX(IND!BK$11:BK$42)-MIN(IND!BK$11:BK$42)),100*(MAX(IND!BK$11:BK$42)-IND!BK35)/(MAX(IND!BK$11:BK$42)-MIN(IND!BK$11:BK$42)))</f>
        <v>92.302740951065104</v>
      </c>
      <c r="BL34" s="50">
        <f>IF(BL$1="Sí",100*(IND!BL35-MIN(IND!BL$11:BL$42))/(MAX(IND!BL$11:BL$42)-MIN(IND!BL$11:BL$42)),100*(MAX(IND!BL$11:BL$42)-IND!BL35)/(MAX(IND!BL$11:BL$42)-MIN(IND!BL$11:BL$42)))</f>
        <v>86.379819135417321</v>
      </c>
      <c r="BM34" s="50">
        <f>IF(BM$1="Sí",100*(IND!BM35-MIN(IND!BM$11:BM$42))/(MAX(IND!BM$11:BM$42)-MIN(IND!BM$11:BM$42)),100*(MAX(IND!BM$11:BM$42)-IND!BM35)/(MAX(IND!BM$11:BM$42)-MIN(IND!BM$11:BM$42)))</f>
        <v>42.987938301898254</v>
      </c>
      <c r="BN34" s="50">
        <f>IF(BN$1="Sí",100*(IND!BN35-MIN(IND!BN$11:BN$42))/(MAX(IND!BN$11:BN$42)-MIN(IND!BN$11:BN$42)),100*(MAX(IND!BN$11:BN$42)-IND!BN35)/(MAX(IND!BN$11:BN$42)-MIN(IND!BN$11:BN$42)))</f>
        <v>74.457312545075425</v>
      </c>
      <c r="BO34" s="50">
        <f>IF(BO$1="Sí",100*(IND!BO35-MIN(IND!BO$11:BO$42))/(MAX(IND!BO$11:BO$42)-MIN(IND!BO$11:BO$42)),100*(MAX(IND!BO$11:BO$42)-IND!BO35)/(MAX(IND!BO$11:BO$42)-MIN(IND!BO$11:BO$42)))</f>
        <v>25.269771156482015</v>
      </c>
      <c r="BP34" s="31"/>
      <c r="BQ34" s="31"/>
      <c r="BR34" s="31"/>
      <c r="BS34" s="31"/>
      <c r="BT34" s="31"/>
      <c r="BU34" s="95"/>
      <c r="BV34" s="8">
        <f>IND!BV35</f>
        <v>5840.2708419999999</v>
      </c>
      <c r="BW34" s="8" t="str">
        <f>IND!BW35</f>
        <v>Noroeste</v>
      </c>
      <c r="BX34" s="36">
        <f>IND!BX35</f>
        <v>0.72868636679826182</v>
      </c>
      <c r="BY34" s="8">
        <f>IND!BY35</f>
        <v>-0.48416039999999999</v>
      </c>
      <c r="BZ34" s="8" t="str">
        <f>IND!BZ35</f>
        <v>Bajo</v>
      </c>
      <c r="CA34" s="8">
        <f>IND!CA35</f>
        <v>3.6899020671843998</v>
      </c>
      <c r="CB34" s="36">
        <f>IND!CB35</f>
        <v>0.769625091397665</v>
      </c>
      <c r="CC34" s="91">
        <f>IND!CC35</f>
        <v>12797.398062923407</v>
      </c>
    </row>
    <row r="35" spans="1:81" x14ac:dyDescent="0.25">
      <c r="B35" s="5">
        <v>26</v>
      </c>
      <c r="C35" s="6" t="s">
        <v>49</v>
      </c>
      <c r="D35"/>
      <c r="E35" s="50">
        <f>IF(E$1="Sí",100*(IND!E36-MIN(IND!E$11:E$42))/(MAX(IND!E$11:E$42)-MIN(IND!E$11:E$42)),100*(MAX(IND!E$11:E$42)-IND!E36)/(MAX(IND!E$11:E$42)-MIN(IND!E$11:E$42)))</f>
        <v>45.572633671084674</v>
      </c>
      <c r="F35" s="50">
        <f>IF(F$1="Sí",100*(IND!F36-MIN(IND!F$11:F$42))/(MAX(IND!F$11:F$42)-MIN(IND!F$11:F$42)),100*(MAX(IND!F$11:F$42)-IND!F36)/(MAX(IND!F$11:F$42)-MIN(IND!F$11:F$42)))</f>
        <v>39.130626964199948</v>
      </c>
      <c r="G35" s="50">
        <f>IF(G$1="Sí",100*(IND!G36-MIN(IND!G$11:G$42))/(MAX(IND!G$11:G$42)-MIN(IND!G$11:G$42)),100*(MAX(IND!G$11:G$42)-IND!G36)/(MAX(IND!G$11:G$42)-MIN(IND!G$11:G$42)))</f>
        <v>65.432709568711573</v>
      </c>
      <c r="H35" s="50">
        <f>IF(H$1="Sí",100*(IND!H36-MIN(IND!H$11:H$42))/(MAX(IND!H$11:H$42)-MIN(IND!H$11:H$42)),100*(MAX(IND!H$11:H$42)-IND!H36)/(MAX(IND!H$11:H$42)-MIN(IND!H$11:H$42)))</f>
        <v>35.395158257215108</v>
      </c>
      <c r="I35" s="50">
        <f>IF(I$1="Sí",100*(IND!I36-MIN(IND!I$11:I$42))/(MAX(IND!I$11:I$42)-MIN(IND!I$11:I$42)),100*(MAX(IND!I$11:I$42)-IND!I36)/(MAX(IND!I$11:I$42)-MIN(IND!I$11:I$42)))</f>
        <v>66.651608231230213</v>
      </c>
      <c r="J35" s="50">
        <f>IF(J$1="Sí",100*(IND!J36-MIN(IND!J$11:J$42))/(MAX(IND!J$11:J$42)-MIN(IND!J$11:J$42)),100*(MAX(IND!J$11:J$42)-IND!J36)/(MAX(IND!J$11:J$42)-MIN(IND!J$11:J$42)))</f>
        <v>59.582162504828851</v>
      </c>
      <c r="K35" s="50">
        <f>IF(K$1="Sí",100*(IND!K36-MIN(IND!K$11:K$42))/(MAX(IND!K$11:K$42)-MIN(IND!K$11:K$42)),100*(MAX(IND!K$11:K$42)-IND!K36)/(MAX(IND!K$11:K$42)-MIN(IND!K$11:K$42)))</f>
        <v>78.683449531357681</v>
      </c>
      <c r="L35" s="50">
        <f>IF(L$1="Sí",100*(IND!L36-MIN(IND!L$11:L$42))/(MAX(IND!L$11:L$42)-MIN(IND!L$11:L$42)),100*(MAX(IND!L$11:L$42)-IND!L36)/(MAX(IND!L$11:L$42)-MIN(IND!L$11:L$42)))</f>
        <v>58.038865545111555</v>
      </c>
      <c r="M35" s="50">
        <f>IF(M$1="Sí",100*(IND!M36-MIN(IND!M$11:M$42))/(MAX(IND!M$11:M$42)-MIN(IND!M$11:M$42)),100*(MAX(IND!M$11:M$42)-IND!M36)/(MAX(IND!M$11:M$42)-MIN(IND!M$11:M$42)))</f>
        <v>87.107139818554529</v>
      </c>
      <c r="N35" s="50">
        <f>IF(N$1="Sí",100*(IND!N36-MIN(IND!N$11:N$42))/(MAX(IND!N$11:N$42)-MIN(IND!N$11:N$42)),100*(MAX(IND!N$11:N$42)-IND!N36)/(MAX(IND!N$11:N$42)-MIN(IND!N$11:N$42)))</f>
        <v>7.5025683894439963</v>
      </c>
      <c r="O35" s="50">
        <f>IF(O$1="Sí",100*(IND!O36-MIN(IND!O$11:O$42))/(MAX(IND!O$11:O$42)-MIN(IND!O$11:O$42)),100*(MAX(IND!O$11:O$42)-IND!O36)/(MAX(IND!O$11:O$42)-MIN(IND!O$11:O$42)))</f>
        <v>29.32512847946375</v>
      </c>
      <c r="P35" s="50">
        <f>IF(P$1="Sí",100*(IND!P36-MIN(IND!P$11:P$42))/(MAX(IND!P$11:P$42)-MIN(IND!P$11:P$42)),100*(MAX(IND!P$11:P$42)-IND!P36)/(MAX(IND!P$11:P$42)-MIN(IND!P$11:P$42)))</f>
        <v>9.3681471023785345</v>
      </c>
      <c r="Q35" s="50">
        <f>IF(Q$1="Sí",100*(IND!Q36-MIN(IND!Q$11:Q$42))/(MAX(IND!Q$11:Q$42)-MIN(IND!Q$11:Q$42)),100*(MAX(IND!Q$11:Q$42)-IND!Q36)/(MAX(IND!Q$11:Q$42)-MIN(IND!Q$11:Q$42)))</f>
        <v>59.739568427194385</v>
      </c>
      <c r="R35" s="50">
        <f>IF(R$1="Sí",100*(IND!R36-MIN(IND!R$11:R$42))/(MAX(IND!R$11:R$42)-MIN(IND!R$11:R$42)),100*(MAX(IND!R$11:R$42)-IND!R36)/(MAX(IND!R$11:R$42)-MIN(IND!R$11:R$42)))</f>
        <v>53.092761630852145</v>
      </c>
      <c r="S35" s="50">
        <f>IF(S$1="Sí",100*(IND!S36-MIN(IND!S$11:S$42))/(MAX(IND!S$11:S$42)-MIN(IND!S$11:S$42)),100*(MAX(IND!S$11:S$42)-IND!S36)/(MAX(IND!S$11:S$42)-MIN(IND!S$11:S$42)))</f>
        <v>42.776695944779519</v>
      </c>
      <c r="T35" s="50">
        <f>IF(T$1="Sí",100*(IND!T36-MIN(IND!T$11:T$42))/(MAX(IND!T$11:T$42)-MIN(IND!T$11:T$42)),100*(MAX(IND!T$11:T$42)-IND!T36)/(MAX(IND!T$11:T$42)-MIN(IND!T$11:T$42)))</f>
        <v>70.514411449402175</v>
      </c>
      <c r="U35" s="50">
        <f>IF(U$1="Sí",100*(IND!U36-MIN(IND!U$11:U$42))/(MAX(IND!U$11:U$42)-MIN(IND!U$11:U$42)),100*(MAX(IND!U$11:U$42)-IND!U36)/(MAX(IND!U$11:U$42)-MIN(IND!U$11:U$42)))</f>
        <v>73.20270165611187</v>
      </c>
      <c r="V35" s="50">
        <f>IF(V$1="Sí",100*(IND!V36-MIN(IND!V$11:V$42))/(MAX(IND!V$11:V$42)-MIN(IND!V$11:V$42)),100*(MAX(IND!V$11:V$42)-IND!V36)/(MAX(IND!V$11:V$42)-MIN(IND!V$11:V$42)))</f>
        <v>0</v>
      </c>
      <c r="W35" s="50">
        <f>IF(W$1="Sí",100*(IND!W36-MIN(IND!W$11:W$42))/(MAX(IND!W$11:W$42)-MIN(IND!W$11:W$42)),100*(MAX(IND!W$11:W$42)-IND!W36)/(MAX(IND!W$11:W$42)-MIN(IND!W$11:W$42)))</f>
        <v>65.884574665941827</v>
      </c>
      <c r="X35" s="50">
        <f>IF(X$1="Sí",100*(IND!X36-MIN(IND!X$11:X$42))/(MAX(IND!X$11:X$42)-MIN(IND!X$11:X$42)),100*(MAX(IND!X$11:X$42)-IND!X36)/(MAX(IND!X$11:X$42)-MIN(IND!X$11:X$42)))</f>
        <v>46.316559577581231</v>
      </c>
      <c r="Y35" s="50">
        <f>IF(Y$1="Sí",100*(IND!Y36-MIN(IND!Y$11:Y$42))/(MAX(IND!Y$11:Y$42)-MIN(IND!Y$11:Y$42)),100*(MAX(IND!Y$11:Y$42)-IND!Y36)/(MAX(IND!Y$11:Y$42)-MIN(IND!Y$11:Y$42)))</f>
        <v>49.925675705147448</v>
      </c>
      <c r="Z35" s="50">
        <f>IF(Z$1="Sí",100*(IND!Z36-MIN(IND!Z$11:Z$42))/(MAX(IND!Z$11:Z$42)-MIN(IND!Z$11:Z$42)),100*(MAX(IND!Z$11:Z$42)-IND!Z36)/(MAX(IND!Z$11:Z$42)-MIN(IND!Z$11:Z$42)))</f>
        <v>23.668677269865878</v>
      </c>
      <c r="AA35" s="50">
        <f>IF(AA$1="Sí",100*(IND!AA36-MIN(IND!AA$11:AA$42))/(MAX(IND!AA$11:AA$42)-MIN(IND!AA$11:AA$42)),100*(MAX(IND!AA$11:AA$42)-IND!AA36)/(MAX(IND!AA$11:AA$42)-MIN(IND!AA$11:AA$42)))</f>
        <v>32.721929930968606</v>
      </c>
      <c r="AB35" s="50">
        <f>IF(AB$1="Sí",100*(IND!AB36-MIN(IND!AB$11:AB$42))/(MAX(IND!AB$11:AB$42)-MIN(IND!AB$11:AB$42)),100*(MAX(IND!AB$11:AB$42)-IND!AB36)/(MAX(IND!AB$11:AB$42)-MIN(IND!AB$11:AB$42)))</f>
        <v>74.399477170247394</v>
      </c>
      <c r="AC35" s="50">
        <f>IF(AC$1="Sí",100*(IND!AC36-MIN(IND!AC$11:AC$42))/(MAX(IND!AC$11:AC$42)-MIN(IND!AC$11:AC$42)),100*(MAX(IND!AC$11:AC$42)-IND!AC36)/(MAX(IND!AC$11:AC$42)-MIN(IND!AC$11:AC$42)))</f>
        <v>45.098039215686249</v>
      </c>
      <c r="AD35" s="50">
        <f>IF(AD$1="Sí",100*(IND!AD36-MIN(IND!AD$11:AD$42))/(MAX(IND!AD$11:AD$42)-MIN(IND!AD$11:AD$42)),100*(MAX(IND!AD$11:AD$42)-IND!AD36)/(MAX(IND!AD$11:AD$42)-MIN(IND!AD$11:AD$42)))</f>
        <v>79.782891225246416</v>
      </c>
      <c r="AE35" s="50">
        <f>IF(AE$1="Sí",100*(IND!AE36-MIN(IND!AE$11:AE$42))/(MAX(IND!AE$11:AE$42)-MIN(IND!AE$11:AE$42)),100*(MAX(IND!AE$11:AE$42)-IND!AE36)/(MAX(IND!AE$11:AE$42)-MIN(IND!AE$11:AE$42)))</f>
        <v>72.821432808335587</v>
      </c>
      <c r="AF35" s="50">
        <f>IF(AF$1="Sí",100*(IND!AF36-MIN(IND!AF$11:AF$42))/(MAX(IND!AF$11:AF$42)-MIN(IND!AF$11:AF$42)),100*(MAX(IND!AF$11:AF$42)-IND!AF36)/(MAX(IND!AF$11:AF$42)-MIN(IND!AF$11:AF$42)))</f>
        <v>70.16745534046953</v>
      </c>
      <c r="AG35" s="50">
        <f>IF(AG$1="Sí",100*(IND!AG36-MIN(IND!AG$11:AG$42))/(MAX(IND!AG$11:AG$42)-MIN(IND!AG$11:AG$42)),100*(MAX(IND!AG$11:AG$42)-IND!AG36)/(MAX(IND!AG$11:AG$42)-MIN(IND!AG$11:AG$42)))</f>
        <v>75.378093696364033</v>
      </c>
      <c r="AH35" s="50">
        <f>IF(AH$1="Sí",100*(IND!AH36-MIN(IND!AH$11:AH$42))/(MAX(IND!AH$11:AH$42)-MIN(IND!AH$11:AH$42)),100*(MAX(IND!AH$11:AH$42)-IND!AH36)/(MAX(IND!AH$11:AH$42)-MIN(IND!AH$11:AH$42)))</f>
        <v>0</v>
      </c>
      <c r="AI35" s="50">
        <f>IF(AI$1="Sí",100*(IND!AI36-MIN(IND!AI$11:AI$42))/(MAX(IND!AI$11:AI$42)-MIN(IND!AI$11:AI$42)),100*(MAX(IND!AI$11:AI$42)-IND!AI36)/(MAX(IND!AI$11:AI$42)-MIN(IND!AI$11:AI$42)))</f>
        <v>36.684313203138387</v>
      </c>
      <c r="AJ35" s="50">
        <f>IF(AJ$1="Sí",100*(IND!AJ36-MIN(IND!AJ$11:AJ$42))/(MAX(IND!AJ$11:AJ$42)-MIN(IND!AJ$11:AJ$42)),100*(MAX(IND!AJ$11:AJ$42)-IND!AJ36)/(MAX(IND!AJ$11:AJ$42)-MIN(IND!AJ$11:AJ$42)))</f>
        <v>24.700288597862798</v>
      </c>
      <c r="AK35" s="50">
        <f>IF(AK$1="Sí",100*(IND!AK36-MIN(IND!AK$11:AK$42))/(MAX(IND!AK$11:AK$42)-MIN(IND!AK$11:AK$42)),100*(MAX(IND!AK$11:AK$42)-IND!AK36)/(MAX(IND!AK$11:AK$42)-MIN(IND!AK$11:AK$42)))</f>
        <v>71.518812909655267</v>
      </c>
      <c r="AL35" s="50">
        <f>IF(AL$1="Sí",100*(IND!AL36-MIN(IND!AL$11:AL$42))/(MAX(IND!AL$11:AL$42)-MIN(IND!AL$11:AL$42)),100*(MAX(IND!AL$11:AL$42)-IND!AL36)/(MAX(IND!AL$11:AL$42)-MIN(IND!AL$11:AL$42)))</f>
        <v>100</v>
      </c>
      <c r="AM35" s="50">
        <f>IF(AM$1="Sí",100*(IND!AM36-MIN(IND!AM$11:AM$42))/(MAX(IND!AM$11:AM$42)-MIN(IND!AM$11:AM$42)),100*(MAX(IND!AM$11:AM$42)-IND!AM36)/(MAX(IND!AM$11:AM$42)-MIN(IND!AM$11:AM$42)))</f>
        <v>1.290837755309159</v>
      </c>
      <c r="AN35" s="50">
        <f>IF(AN$1="Sí",100*(IND!AN36-MIN(IND!AN$11:AN$42))/(MAX(IND!AN$11:AN$42)-MIN(IND!AN$11:AN$42)),100*(MAX(IND!AN$11:AN$42)-IND!AN36)/(MAX(IND!AN$11:AN$42)-MIN(IND!AN$11:AN$42)))</f>
        <v>46.131673618398629</v>
      </c>
      <c r="AO35" s="31"/>
      <c r="AP35" s="31"/>
      <c r="AQ35" s="50">
        <f>IF(AQ$1="Sí",100*(IND!AQ36-MIN(IND!AQ$11:AQ$42))/(MAX(IND!AQ$11:AQ$42)-MIN(IND!AQ$11:AQ$42)),100*(MAX(IND!AQ$11:AQ$42)-IND!AQ36)/(MAX(IND!AQ$11:AQ$42)-MIN(IND!AQ$11:AQ$42)))</f>
        <v>62.240528575696636</v>
      </c>
      <c r="AR35" s="50">
        <f>IF(AR$1="Sí",100*(IND!AR36-MIN(IND!AR$11:AR$42))/(MAX(IND!AR$11:AR$42)-MIN(IND!AR$11:AR$42)),100*(MAX(IND!AR$11:AR$42)-IND!AR36)/(MAX(IND!AR$11:AR$42)-MIN(IND!AR$11:AR$42)))</f>
        <v>76.275294003080802</v>
      </c>
      <c r="AS35" s="50">
        <f>IF(AS$1="Sí",100*(IND!AS36-MIN(IND!AS$11:AS$42))/(MAX(IND!AS$11:AS$42)-MIN(IND!AS$11:AS$42)),100*(MAX(IND!AS$11:AS$42)-IND!AS36)/(MAX(IND!AS$11:AS$42)-MIN(IND!AS$11:AS$42)))</f>
        <v>7.586332852128268</v>
      </c>
      <c r="AT35" s="50">
        <f>IF(AT$1="Sí",100*(IND!AT36-MIN(IND!AT$11:AT$42))/(MAX(IND!AT$11:AT$42)-MIN(IND!AT$11:AT$42)),100*(MAX(IND!AT$11:AT$42)-IND!AT36)/(MAX(IND!AT$11:AT$42)-MIN(IND!AT$11:AT$42)))</f>
        <v>5.4314837202156863</v>
      </c>
      <c r="AU35" s="50">
        <f>IF(AU$1="Sí",100*(IND!AU36-MIN(IND!AU$11:AU$42))/(MAX(IND!AU$11:AU$42)-MIN(IND!AU$11:AU$42)),100*(MAX(IND!AU$11:AU$42)-IND!AU36)/(MAX(IND!AU$11:AU$42)-MIN(IND!AU$11:AU$42)))</f>
        <v>6.9310785257770497</v>
      </c>
      <c r="AV35" s="50">
        <f>IF(AV$1="Sí",100*(IND!AV36-MIN(IND!AV$11:AV$42))/(MAX(IND!AV$11:AV$42)-MIN(IND!AV$11:AV$42)),100*(MAX(IND!AV$11:AV$42)-IND!AV36)/(MAX(IND!AV$11:AV$42)-MIN(IND!AV$11:AV$42)))</f>
        <v>36.780530695914095</v>
      </c>
      <c r="AW35" s="50">
        <f>IF(AW$1="Sí",100*(IND!AW36-MIN(IND!AW$11:AW$42))/(MAX(IND!AW$11:AW$42)-MIN(IND!AW$11:AW$42)),100*(MAX(IND!AW$11:AW$42)-IND!AW36)/(MAX(IND!AW$11:AW$42)-MIN(IND!AW$11:AW$42)))</f>
        <v>41.15732223537875</v>
      </c>
      <c r="AX35" s="50">
        <f>IF(AX$1="Sí",100*(IND!AX36-MIN(IND!AX$11:AX$42))/(MAX(IND!AX$11:AX$42)-MIN(IND!AX$11:AX$42)),100*(MAX(IND!AX$11:AX$42)-IND!AX36)/(MAX(IND!AX$11:AX$42)-MIN(IND!AX$11:AX$42)))</f>
        <v>29.115461776536648</v>
      </c>
      <c r="AY35" s="50">
        <f>IF(AY$1="Sí",100*(IND!AY36-MIN(IND!AY$11:AY$42))/(MAX(IND!AY$11:AY$42)-MIN(IND!AY$11:AY$42)),100*(MAX(IND!AY$11:AY$42)-IND!AY36)/(MAX(IND!AY$11:AY$42)-MIN(IND!AY$11:AY$42)))</f>
        <v>33.157066740602353</v>
      </c>
      <c r="AZ35" s="50">
        <f>IF(AZ$1="Sí",100*(IND!AZ36-MIN(IND!AZ$11:AZ$42))/(MAX(IND!AZ$11:AZ$42)-MIN(IND!AZ$11:AZ$42)),100*(MAX(IND!AZ$11:AZ$42)-IND!AZ36)/(MAX(IND!AZ$11:AZ$42)-MIN(IND!AZ$11:AZ$42)))</f>
        <v>58.340813699310544</v>
      </c>
      <c r="BA35" s="50">
        <f>IF(BA$1="Sí",100*(IND!BA36-MIN(IND!BA$11:BA$42))/(MAX(IND!BA$11:BA$42)-MIN(IND!BA$11:BA$42)),100*(MAX(IND!BA$11:BA$42)-IND!BA36)/(MAX(IND!BA$11:BA$42)-MIN(IND!BA$11:BA$42)))</f>
        <v>100</v>
      </c>
      <c r="BB35" s="50">
        <f>IF(BB$1="Sí",100*(IND!BB36-MIN(IND!BB$11:BB$42))/(MAX(IND!BB$11:BB$42)-MIN(IND!BB$11:BB$42)),100*(MAX(IND!BB$11:BB$42)-IND!BB36)/(MAX(IND!BB$11:BB$42)-MIN(IND!BB$11:BB$42)))</f>
        <v>31.271783971815037</v>
      </c>
      <c r="BC35" s="50">
        <f>IF(BC$1="Sí",100*(IND!BC36-MIN(IND!BC$11:BC$42))/(MAX(IND!BC$11:BC$42)-MIN(IND!BC$11:BC$42)),100*(MAX(IND!BC$11:BC$42)-IND!BC36)/(MAX(IND!BC$11:BC$42)-MIN(IND!BC$11:BC$42)))</f>
        <v>9.0726866326298641</v>
      </c>
      <c r="BD35" s="50">
        <f>IF(BD$1="Sí",100*(IND!BD36-MIN(IND!BD$11:BD$42))/(MAX(IND!BD$11:BD$42)-MIN(IND!BD$11:BD$42)),100*(MAX(IND!BD$11:BD$42)-IND!BD36)/(MAX(IND!BD$11:BD$42)-MIN(IND!BD$11:BD$42)))</f>
        <v>19.639171929195577</v>
      </c>
      <c r="BE35" s="50">
        <f>IF(BE$1="Sí",100*(IND!BE36-MIN(IND!BE$11:BE$42))/(MAX(IND!BE$11:BE$42)-MIN(IND!BE$11:BE$42)),100*(MAX(IND!BE$11:BE$42)-IND!BE36)/(MAX(IND!BE$11:BE$42)-MIN(IND!BE$11:BE$42)))</f>
        <v>31.231163634309254</v>
      </c>
      <c r="BF35" s="50">
        <f>IF(BF$1="Sí",100*(IND!BF36-MIN(IND!BF$11:BF$42))/(MAX(IND!BF$11:BF$42)-MIN(IND!BF$11:BF$42)),100*(MAX(IND!BF$11:BF$42)-IND!BF36)/(MAX(IND!BF$11:BF$42)-MIN(IND!BF$11:BF$42)))</f>
        <v>22.240095334833793</v>
      </c>
      <c r="BG35" s="50">
        <f>IF(BG$1="Sí",100*(IND!BG36-MIN(IND!BG$11:BG$42))/(MAX(IND!BG$11:BG$42)-MIN(IND!BG$11:BG$42)),100*(MAX(IND!BG$11:BG$42)-IND!BG36)/(MAX(IND!BG$11:BG$42)-MIN(IND!BG$11:BG$42)))</f>
        <v>39.602229913217904</v>
      </c>
      <c r="BH35" s="31"/>
      <c r="BI35" s="50">
        <f>IF(BI$1="Sí",100*(IND!BI36-MIN(IND!BI$11:BI$42))/(MAX(IND!BI$11:BI$42)-MIN(IND!BI$11:BI$42)),100*(MAX(IND!BI$11:BI$42)-IND!BI36)/(MAX(IND!BI$11:BI$42)-MIN(IND!BI$11:BI$42)))</f>
        <v>97.701149425287355</v>
      </c>
      <c r="BJ35" s="31"/>
      <c r="BK35" s="50">
        <f>IF(BK$1="Sí",100*(IND!BK36-MIN(IND!BK$11:BK$42))/(MAX(IND!BK$11:BK$42)-MIN(IND!BK$11:BK$42)),100*(MAX(IND!BK$11:BK$42)-IND!BK36)/(MAX(IND!BK$11:BK$42)-MIN(IND!BK$11:BK$42)))</f>
        <v>78.373942354664905</v>
      </c>
      <c r="BL35" s="50">
        <f>IF(BL$1="Sí",100*(IND!BL36-MIN(IND!BL$11:BL$42))/(MAX(IND!BL$11:BL$42)-MIN(IND!BL$11:BL$42)),100*(MAX(IND!BL$11:BL$42)-IND!BL36)/(MAX(IND!BL$11:BL$42)-MIN(IND!BL$11:BL$42)))</f>
        <v>83.742384101258608</v>
      </c>
      <c r="BM35" s="50">
        <f>IF(BM$1="Sí",100*(IND!BM36-MIN(IND!BM$11:BM$42))/(MAX(IND!BM$11:BM$42)-MIN(IND!BM$11:BM$42)),100*(MAX(IND!BM$11:BM$42)-IND!BM36)/(MAX(IND!BM$11:BM$42)-MIN(IND!BM$11:BM$42)))</f>
        <v>77.004750182366053</v>
      </c>
      <c r="BN35" s="50">
        <f>IF(BN$1="Sí",100*(IND!BN36-MIN(IND!BN$11:BN$42))/(MAX(IND!BN$11:BN$42)-MIN(IND!BN$11:BN$42)),100*(MAX(IND!BN$11:BN$42)-IND!BN36)/(MAX(IND!BN$11:BN$42)-MIN(IND!BN$11:BN$42)))</f>
        <v>54.97341514575497</v>
      </c>
      <c r="BO35" s="50">
        <f>IF(BO$1="Sí",100*(IND!BO36-MIN(IND!BO$11:BO$42))/(MAX(IND!BO$11:BO$42)-MIN(IND!BO$11:BO$42)),100*(MAX(IND!BO$11:BO$42)-IND!BO36)/(MAX(IND!BO$11:BO$42)-MIN(IND!BO$11:BO$42)))</f>
        <v>21.842109224894049</v>
      </c>
      <c r="BP35" s="31"/>
      <c r="BQ35" s="31"/>
      <c r="BR35" s="31"/>
      <c r="BS35" s="31"/>
      <c r="BT35" s="31"/>
      <c r="BU35" s="95"/>
      <c r="BV35" s="8">
        <f>IND!BV36</f>
        <v>6255.9861279999996</v>
      </c>
      <c r="BW35" s="8" t="str">
        <f>IND!BW36</f>
        <v>Noroeste</v>
      </c>
      <c r="BX35" s="36">
        <f>IND!BX36</f>
        <v>0.8747469303739549</v>
      </c>
      <c r="BY35" s="8">
        <f>IND!BY36</f>
        <v>-0.69045469999999998</v>
      </c>
      <c r="BZ35" s="8" t="str">
        <f>IND!BZ36</f>
        <v>Muy bajo</v>
      </c>
      <c r="CA35" s="8">
        <f>IND!CA36</f>
        <v>3.4559495449065998</v>
      </c>
      <c r="CB35" s="36">
        <f>IND!CB36</f>
        <v>0.65068481512653586</v>
      </c>
      <c r="CC35" s="91">
        <f>IND!CC36</f>
        <v>15998.221829173503</v>
      </c>
    </row>
    <row r="36" spans="1:81" x14ac:dyDescent="0.25">
      <c r="B36" s="5">
        <v>27</v>
      </c>
      <c r="C36" s="6" t="s">
        <v>50</v>
      </c>
      <c r="D36"/>
      <c r="E36" s="50">
        <f>IF(E$1="Sí",100*(IND!E37-MIN(IND!E$11:E$42))/(MAX(IND!E$11:E$42)-MIN(IND!E$11:E$42)),100*(MAX(IND!E$11:E$42)-IND!E37)/(MAX(IND!E$11:E$42)-MIN(IND!E$11:E$42)))</f>
        <v>47.632486634798006</v>
      </c>
      <c r="F36" s="50">
        <f>IF(F$1="Sí",100*(IND!F37-MIN(IND!F$11:F$42))/(MAX(IND!F$11:F$42)-MIN(IND!F$11:F$42)),100*(MAX(IND!F$11:F$42)-IND!F37)/(MAX(IND!F$11:F$42)-MIN(IND!F$11:F$42)))</f>
        <v>22.106161871293491</v>
      </c>
      <c r="G36" s="50">
        <f>IF(G$1="Sí",100*(IND!G37-MIN(IND!G$11:G$42))/(MAX(IND!G$11:G$42)-MIN(IND!G$11:G$42)),100*(MAX(IND!G$11:G$42)-IND!G37)/(MAX(IND!G$11:G$42)-MIN(IND!G$11:G$42)))</f>
        <v>48.915413404360187</v>
      </c>
      <c r="H36" s="50">
        <f>IF(H$1="Sí",100*(IND!H37-MIN(IND!H$11:H$42))/(MAX(IND!H$11:H$42)-MIN(IND!H$11:H$42)),100*(MAX(IND!H$11:H$42)-IND!H37)/(MAX(IND!H$11:H$42)-MIN(IND!H$11:H$42)))</f>
        <v>40.560327835873366</v>
      </c>
      <c r="I36" s="50">
        <f>IF(I$1="Sí",100*(IND!I37-MIN(IND!I$11:I$42))/(MAX(IND!I$11:I$42)-MIN(IND!I$11:I$42)),100*(MAX(IND!I$11:I$42)-IND!I37)/(MAX(IND!I$11:I$42)-MIN(IND!I$11:I$42)))</f>
        <v>18.772090374218966</v>
      </c>
      <c r="J36" s="50">
        <f>IF(J$1="Sí",100*(IND!J37-MIN(IND!J$11:J$42))/(MAX(IND!J$11:J$42)-MIN(IND!J$11:J$42)),100*(MAX(IND!J$11:J$42)-IND!J37)/(MAX(IND!J$11:J$42)-MIN(IND!J$11:J$42)))</f>
        <v>49.200907665044433</v>
      </c>
      <c r="K36" s="50">
        <f>IF(K$1="Sí",100*(IND!K37-MIN(IND!K$11:K$42))/(MAX(IND!K$11:K$42)-MIN(IND!K$11:K$42)),100*(MAX(IND!K$11:K$42)-IND!K37)/(MAX(IND!K$11:K$42)-MIN(IND!K$11:K$42)))</f>
        <v>0</v>
      </c>
      <c r="L36" s="50">
        <f>IF(L$1="Sí",100*(IND!L37-MIN(IND!L$11:L$42))/(MAX(IND!L$11:L$42)-MIN(IND!L$11:L$42)),100*(MAX(IND!L$11:L$42)-IND!L37)/(MAX(IND!L$11:L$42)-MIN(IND!L$11:L$42)))</f>
        <v>100</v>
      </c>
      <c r="M36" s="50">
        <f>IF(M$1="Sí",100*(IND!M37-MIN(IND!M$11:M$42))/(MAX(IND!M$11:M$42)-MIN(IND!M$11:M$42)),100*(MAX(IND!M$11:M$42)-IND!M37)/(MAX(IND!M$11:M$42)-MIN(IND!M$11:M$42)))</f>
        <v>59.940510720439619</v>
      </c>
      <c r="N36" s="50">
        <f>IF(N$1="Sí",100*(IND!N37-MIN(IND!N$11:N$42))/(MAX(IND!N$11:N$42)-MIN(IND!N$11:N$42)),100*(MAX(IND!N$11:N$42)-IND!N37)/(MAX(IND!N$11:N$42)-MIN(IND!N$11:N$42)))</f>
        <v>41.020146351615928</v>
      </c>
      <c r="O36" s="50">
        <f>IF(O$1="Sí",100*(IND!O37-MIN(IND!O$11:O$42))/(MAX(IND!O$11:O$42)-MIN(IND!O$11:O$42)),100*(MAX(IND!O$11:O$42)-IND!O37)/(MAX(IND!O$11:O$42)-MIN(IND!O$11:O$42)))</f>
        <v>21.594797506119683</v>
      </c>
      <c r="P36" s="50">
        <f>IF(P$1="Sí",100*(IND!P37-MIN(IND!P$11:P$42))/(MAX(IND!P$11:P$42)-MIN(IND!P$11:P$42)),100*(MAX(IND!P$11:P$42)-IND!P37)/(MAX(IND!P$11:P$42)-MIN(IND!P$11:P$42)))</f>
        <v>40.104777566287268</v>
      </c>
      <c r="Q36" s="50">
        <f>IF(Q$1="Sí",100*(IND!Q37-MIN(IND!Q$11:Q$42))/(MAX(IND!Q$11:Q$42)-MIN(IND!Q$11:Q$42)),100*(MAX(IND!Q$11:Q$42)-IND!Q37)/(MAX(IND!Q$11:Q$42)-MIN(IND!Q$11:Q$42)))</f>
        <v>22.176190671754057</v>
      </c>
      <c r="R36" s="50">
        <f>IF(R$1="Sí",100*(IND!R37-MIN(IND!R$11:R$42))/(MAX(IND!R$11:R$42)-MIN(IND!R$11:R$42)),100*(MAX(IND!R$11:R$42)-IND!R37)/(MAX(IND!R$11:R$42)-MIN(IND!R$11:R$42)))</f>
        <v>67.441974176931666</v>
      </c>
      <c r="S36" s="50">
        <f>IF(S$1="Sí",100*(IND!S37-MIN(IND!S$11:S$42))/(MAX(IND!S$11:S$42)-MIN(IND!S$11:S$42)),100*(MAX(IND!S$11:S$42)-IND!S37)/(MAX(IND!S$11:S$42)-MIN(IND!S$11:S$42)))</f>
        <v>66.945222618842806</v>
      </c>
      <c r="T36" s="50">
        <f>IF(T$1="Sí",100*(IND!T37-MIN(IND!T$11:T$42))/(MAX(IND!T$11:T$42)-MIN(IND!T$11:T$42)),100*(MAX(IND!T$11:T$42)-IND!T37)/(MAX(IND!T$11:T$42)-MIN(IND!T$11:T$42)))</f>
        <v>46.225248831202961</v>
      </c>
      <c r="U36" s="50">
        <f>IF(U$1="Sí",100*(IND!U37-MIN(IND!U$11:U$42))/(MAX(IND!U$11:U$42)-MIN(IND!U$11:U$42)),100*(MAX(IND!U$11:U$42)-IND!U37)/(MAX(IND!U$11:U$42)-MIN(IND!U$11:U$42)))</f>
        <v>53.394856772330563</v>
      </c>
      <c r="V36" s="50">
        <f>IF(V$1="Sí",100*(IND!V37-MIN(IND!V$11:V$42))/(MAX(IND!V$11:V$42)-MIN(IND!V$11:V$42)),100*(MAX(IND!V$11:V$42)-IND!V37)/(MAX(IND!V$11:V$42)-MIN(IND!V$11:V$42)))</f>
        <v>60.221263929708812</v>
      </c>
      <c r="W36" s="50">
        <f>IF(W$1="Sí",100*(IND!W37-MIN(IND!W$11:W$42))/(MAX(IND!W$11:W$42)-MIN(IND!W$11:W$42)),100*(MAX(IND!W$11:W$42)-IND!W37)/(MAX(IND!W$11:W$42)-MIN(IND!W$11:W$42)))</f>
        <v>25.155226186729202</v>
      </c>
      <c r="X36" s="50">
        <f>IF(X$1="Sí",100*(IND!X37-MIN(IND!X$11:X$42))/(MAX(IND!X$11:X$42)-MIN(IND!X$11:X$42)),100*(MAX(IND!X$11:X$42)-IND!X37)/(MAX(IND!X$11:X$42)-MIN(IND!X$11:X$42)))</f>
        <v>8.0046440613271521</v>
      </c>
      <c r="Y36" s="50">
        <f>IF(Y$1="Sí",100*(IND!Y37-MIN(IND!Y$11:Y$42))/(MAX(IND!Y$11:Y$42)-MIN(IND!Y$11:Y$42)),100*(MAX(IND!Y$11:Y$42)-IND!Y37)/(MAX(IND!Y$11:Y$42)-MIN(IND!Y$11:Y$42)))</f>
        <v>46.784232910205823</v>
      </c>
      <c r="Z36" s="50">
        <f>IF(Z$1="Sí",100*(IND!Z37-MIN(IND!Z$11:Z$42))/(MAX(IND!Z$11:Z$42)-MIN(IND!Z$11:Z$42)),100*(MAX(IND!Z$11:Z$42)-IND!Z37)/(MAX(IND!Z$11:Z$42)-MIN(IND!Z$11:Z$42)))</f>
        <v>36.729552398198869</v>
      </c>
      <c r="AA36" s="50">
        <f>IF(AA$1="Sí",100*(IND!AA37-MIN(IND!AA$11:AA$42))/(MAX(IND!AA$11:AA$42)-MIN(IND!AA$11:AA$42)),100*(MAX(IND!AA$11:AA$42)-IND!AA37)/(MAX(IND!AA$11:AA$42)-MIN(IND!AA$11:AA$42)))</f>
        <v>25.151206881463846</v>
      </c>
      <c r="AB36" s="50">
        <f>IF(AB$1="Sí",100*(IND!AB37-MIN(IND!AB$11:AB$42))/(MAX(IND!AB$11:AB$42)-MIN(IND!AB$11:AB$42)),100*(MAX(IND!AB$11:AB$42)-IND!AB37)/(MAX(IND!AB$11:AB$42)-MIN(IND!AB$11:AB$42)))</f>
        <v>0</v>
      </c>
      <c r="AC36" s="50">
        <f>IF(AC$1="Sí",100*(IND!AC37-MIN(IND!AC$11:AC$42))/(MAX(IND!AC$11:AC$42)-MIN(IND!AC$11:AC$42)),100*(MAX(IND!AC$11:AC$42)-IND!AC37)/(MAX(IND!AC$11:AC$42)-MIN(IND!AC$11:AC$42)))</f>
        <v>0.98039215686270986</v>
      </c>
      <c r="AD36" s="50">
        <f>IF(AD$1="Sí",100*(IND!AD37-MIN(IND!AD$11:AD$42))/(MAX(IND!AD$11:AD$42)-MIN(IND!AD$11:AD$42)),100*(MAX(IND!AD$11:AD$42)-IND!AD37)/(MAX(IND!AD$11:AD$42)-MIN(IND!AD$11:AD$42)))</f>
        <v>26.764157300862809</v>
      </c>
      <c r="AE36" s="50">
        <f>IF(AE$1="Sí",100*(IND!AE37-MIN(IND!AE$11:AE$42))/(MAX(IND!AE$11:AE$42)-MIN(IND!AE$11:AE$42)),100*(MAX(IND!AE$11:AE$42)-IND!AE37)/(MAX(IND!AE$11:AE$42)-MIN(IND!AE$11:AE$42)))</f>
        <v>0</v>
      </c>
      <c r="AF36" s="50">
        <f>IF(AF$1="Sí",100*(IND!AF37-MIN(IND!AF$11:AF$42))/(MAX(IND!AF$11:AF$42)-MIN(IND!AF$11:AF$42)),100*(MAX(IND!AF$11:AF$42)-IND!AF37)/(MAX(IND!AF$11:AF$42)-MIN(IND!AF$11:AF$42)))</f>
        <v>12.381660199272806</v>
      </c>
      <c r="AG36" s="50">
        <f>IF(AG$1="Sí",100*(IND!AG37-MIN(IND!AG$11:AG$42))/(MAX(IND!AG$11:AG$42)-MIN(IND!AG$11:AG$42)),100*(MAX(IND!AG$11:AG$42)-IND!AG37)/(MAX(IND!AG$11:AG$42)-MIN(IND!AG$11:AG$42)))</f>
        <v>96.657113723880769</v>
      </c>
      <c r="AH36" s="50">
        <f>IF(AH$1="Sí",100*(IND!AH37-MIN(IND!AH$11:AH$42))/(MAX(IND!AH$11:AH$42)-MIN(IND!AH$11:AH$42)),100*(MAX(IND!AH$11:AH$42)-IND!AH37)/(MAX(IND!AH$11:AH$42)-MIN(IND!AH$11:AH$42)))</f>
        <v>90.909090909090907</v>
      </c>
      <c r="AI36" s="50">
        <f>IF(AI$1="Sí",100*(IND!AI37-MIN(IND!AI$11:AI$42))/(MAX(IND!AI$11:AI$42)-MIN(IND!AI$11:AI$42)),100*(MAX(IND!AI$11:AI$42)-IND!AI37)/(MAX(IND!AI$11:AI$42)-MIN(IND!AI$11:AI$42)))</f>
        <v>55.314231558621891</v>
      </c>
      <c r="AJ36" s="50">
        <f>IF(AJ$1="Sí",100*(IND!AJ37-MIN(IND!AJ$11:AJ$42))/(MAX(IND!AJ$11:AJ$42)-MIN(IND!AJ$11:AJ$42)),100*(MAX(IND!AJ$11:AJ$42)-IND!AJ37)/(MAX(IND!AJ$11:AJ$42)-MIN(IND!AJ$11:AJ$42)))</f>
        <v>31.636421811941684</v>
      </c>
      <c r="AK36" s="50">
        <f>IF(AK$1="Sí",100*(IND!AK37-MIN(IND!AK$11:AK$42))/(MAX(IND!AK$11:AK$42)-MIN(IND!AK$11:AK$42)),100*(MAX(IND!AK$11:AK$42)-IND!AK37)/(MAX(IND!AK$11:AK$42)-MIN(IND!AK$11:AK$42)))</f>
        <v>0</v>
      </c>
      <c r="AL36" s="50">
        <f>IF(AL$1="Sí",100*(IND!AL37-MIN(IND!AL$11:AL$42))/(MAX(IND!AL$11:AL$42)-MIN(IND!AL$11:AL$42)),100*(MAX(IND!AL$11:AL$42)-IND!AL37)/(MAX(IND!AL$11:AL$42)-MIN(IND!AL$11:AL$42)))</f>
        <v>0</v>
      </c>
      <c r="AM36" s="50">
        <f>IF(AM$1="Sí",100*(IND!AM37-MIN(IND!AM$11:AM$42))/(MAX(IND!AM$11:AM$42)-MIN(IND!AM$11:AM$42)),100*(MAX(IND!AM$11:AM$42)-IND!AM37)/(MAX(IND!AM$11:AM$42)-MIN(IND!AM$11:AM$42)))</f>
        <v>48.811608714970632</v>
      </c>
      <c r="AN36" s="50">
        <f>IF(AN$1="Sí",100*(IND!AN37-MIN(IND!AN$11:AN$42))/(MAX(IND!AN$11:AN$42)-MIN(IND!AN$11:AN$42)),100*(MAX(IND!AN$11:AN$42)-IND!AN37)/(MAX(IND!AN$11:AN$42)-MIN(IND!AN$11:AN$42)))</f>
        <v>18.026748212017587</v>
      </c>
      <c r="AO36" s="31"/>
      <c r="AP36" s="31"/>
      <c r="AQ36" s="50">
        <f>IF(AQ$1="Sí",100*(IND!AQ37-MIN(IND!AQ$11:AQ$42))/(MAX(IND!AQ$11:AQ$42)-MIN(IND!AQ$11:AQ$42)),100*(MAX(IND!AQ$11:AQ$42)-IND!AQ37)/(MAX(IND!AQ$11:AQ$42)-MIN(IND!AQ$11:AQ$42)))</f>
        <v>56.537817088566108</v>
      </c>
      <c r="AR36" s="50">
        <f>IF(AR$1="Sí",100*(IND!AR37-MIN(IND!AR$11:AR$42))/(MAX(IND!AR$11:AR$42)-MIN(IND!AR$11:AR$42)),100*(MAX(IND!AR$11:AR$42)-IND!AR37)/(MAX(IND!AR$11:AR$42)-MIN(IND!AR$11:AR$42)))</f>
        <v>10.837572256019019</v>
      </c>
      <c r="AS36" s="50">
        <f>IF(AS$1="Sí",100*(IND!AS37-MIN(IND!AS$11:AS$42))/(MAX(IND!AS$11:AS$42)-MIN(IND!AS$11:AS$42)),100*(MAX(IND!AS$11:AS$42)-IND!AS37)/(MAX(IND!AS$11:AS$42)-MIN(IND!AS$11:AS$42)))</f>
        <v>30.132599880954007</v>
      </c>
      <c r="AT36" s="50">
        <f>IF(AT$1="Sí",100*(IND!AT37-MIN(IND!AT$11:AT$42))/(MAX(IND!AT$11:AT$42)-MIN(IND!AT$11:AT$42)),100*(MAX(IND!AT$11:AT$42)-IND!AT37)/(MAX(IND!AT$11:AT$42)-MIN(IND!AT$11:AT$42)))</f>
        <v>43.912725089387912</v>
      </c>
      <c r="AU36" s="50">
        <f>IF(AU$1="Sí",100*(IND!AU37-MIN(IND!AU$11:AU$42))/(MAX(IND!AU$11:AU$42)-MIN(IND!AU$11:AU$42)),100*(MAX(IND!AU$11:AU$42)-IND!AU37)/(MAX(IND!AU$11:AU$42)-MIN(IND!AU$11:AU$42)))</f>
        <v>44.722785201200992</v>
      </c>
      <c r="AV36" s="50">
        <f>IF(AV$1="Sí",100*(IND!AV37-MIN(IND!AV$11:AV$42))/(MAX(IND!AV$11:AV$42)-MIN(IND!AV$11:AV$42)),100*(MAX(IND!AV$11:AV$42)-IND!AV37)/(MAX(IND!AV$11:AV$42)-MIN(IND!AV$11:AV$42)))</f>
        <v>75.152434801917693</v>
      </c>
      <c r="AW36" s="50">
        <f>IF(AW$1="Sí",100*(IND!AW37-MIN(IND!AW$11:AW$42))/(MAX(IND!AW$11:AW$42)-MIN(IND!AW$11:AW$42)),100*(MAX(IND!AW$11:AW$42)-IND!AW37)/(MAX(IND!AW$11:AW$42)-MIN(IND!AW$11:AW$42)))</f>
        <v>1.6409978669218648</v>
      </c>
      <c r="AX36" s="50">
        <f>IF(AX$1="Sí",100*(IND!AX37-MIN(IND!AX$11:AX$42))/(MAX(IND!AX$11:AX$42)-MIN(IND!AX$11:AX$42)),100*(MAX(IND!AX$11:AX$42)-IND!AX37)/(MAX(IND!AX$11:AX$42)-MIN(IND!AX$11:AX$42)))</f>
        <v>1.6505486907309752</v>
      </c>
      <c r="AY36" s="50">
        <f>IF(AY$1="Sí",100*(IND!AY37-MIN(IND!AY$11:AY$42))/(MAX(IND!AY$11:AY$42)-MIN(IND!AY$11:AY$42)),100*(MAX(IND!AY$11:AY$42)-IND!AY37)/(MAX(IND!AY$11:AY$42)-MIN(IND!AY$11:AY$42)))</f>
        <v>1.2868464618011399</v>
      </c>
      <c r="AZ36" s="50">
        <f>IF(AZ$1="Sí",100*(IND!AZ37-MIN(IND!AZ$11:AZ$42))/(MAX(IND!AZ$11:AZ$42)-MIN(IND!AZ$11:AZ$42)),100*(MAX(IND!AZ$11:AZ$42)-IND!AZ37)/(MAX(IND!AZ$11:AZ$42)-MIN(IND!AZ$11:AZ$42)))</f>
        <v>57.475486106279575</v>
      </c>
      <c r="BA36" s="50">
        <f>IF(BA$1="Sí",100*(IND!BA37-MIN(IND!BA$11:BA$42))/(MAX(IND!BA$11:BA$42)-MIN(IND!BA$11:BA$42)),100*(MAX(IND!BA$11:BA$42)-IND!BA37)/(MAX(IND!BA$11:BA$42)-MIN(IND!BA$11:BA$42)))</f>
        <v>34.516703586866065</v>
      </c>
      <c r="BB36" s="50">
        <f>IF(BB$1="Sí",100*(IND!BB37-MIN(IND!BB$11:BB$42))/(MAX(IND!BB$11:BB$42)-MIN(IND!BB$11:BB$42)),100*(MAX(IND!BB$11:BB$42)-IND!BB37)/(MAX(IND!BB$11:BB$42)-MIN(IND!BB$11:BB$42)))</f>
        <v>44.264509477893021</v>
      </c>
      <c r="BC36" s="50">
        <f>IF(BC$1="Sí",100*(IND!BC37-MIN(IND!BC$11:BC$42))/(MAX(IND!BC$11:BC$42)-MIN(IND!BC$11:BC$42)),100*(MAX(IND!BC$11:BC$42)-IND!BC37)/(MAX(IND!BC$11:BC$42)-MIN(IND!BC$11:BC$42)))</f>
        <v>52.673250389898776</v>
      </c>
      <c r="BD36" s="50">
        <f>IF(BD$1="Sí",100*(IND!BD37-MIN(IND!BD$11:BD$42))/(MAX(IND!BD$11:BD$42)-MIN(IND!BD$11:BD$42)),100*(MAX(IND!BD$11:BD$42)-IND!BD37)/(MAX(IND!BD$11:BD$42)-MIN(IND!BD$11:BD$42)))</f>
        <v>15.011107560080267</v>
      </c>
      <c r="BE36" s="50">
        <f>IF(BE$1="Sí",100*(IND!BE37-MIN(IND!BE$11:BE$42))/(MAX(IND!BE$11:BE$42)-MIN(IND!BE$11:BE$42)),100*(MAX(IND!BE$11:BE$42)-IND!BE37)/(MAX(IND!BE$11:BE$42)-MIN(IND!BE$11:BE$42)))</f>
        <v>25.05161410945518</v>
      </c>
      <c r="BF36" s="50">
        <f>IF(BF$1="Sí",100*(IND!BF37-MIN(IND!BF$11:BF$42))/(MAX(IND!BF$11:BF$42)-MIN(IND!BF$11:BF$42)),100*(MAX(IND!BF$11:BF$42)-IND!BF37)/(MAX(IND!BF$11:BF$42)-MIN(IND!BF$11:BF$42)))</f>
        <v>87.752467298773439</v>
      </c>
      <c r="BG36" s="50">
        <f>IF(BG$1="Sí",100*(IND!BG37-MIN(IND!BG$11:BG$42))/(MAX(IND!BG$11:BG$42)-MIN(IND!BG$11:BG$42)),100*(MAX(IND!BG$11:BG$42)-IND!BG37)/(MAX(IND!BG$11:BG$42)-MIN(IND!BG$11:BG$42)))</f>
        <v>13.207169302340615</v>
      </c>
      <c r="BH36" s="31"/>
      <c r="BI36" s="50">
        <f>IF(BI$1="Sí",100*(IND!BI37-MIN(IND!BI$11:BI$42))/(MAX(IND!BI$11:BI$42)-MIN(IND!BI$11:BI$42)),100*(MAX(IND!BI$11:BI$42)-IND!BI37)/(MAX(IND!BI$11:BI$42)-MIN(IND!BI$11:BI$42)))</f>
        <v>55.829228243021348</v>
      </c>
      <c r="BJ36" s="31"/>
      <c r="BK36" s="50">
        <f>IF(BK$1="Sí",100*(IND!BK37-MIN(IND!BK$11:BK$42))/(MAX(IND!BK$11:BK$42)-MIN(IND!BK$11:BK$42)),100*(MAX(IND!BK$11:BK$42)-IND!BK37)/(MAX(IND!BK$11:BK$42)-MIN(IND!BK$11:BK$42)))</f>
        <v>4.2707747299968455</v>
      </c>
      <c r="BL36" s="50">
        <f>IF(BL$1="Sí",100*(IND!BL37-MIN(IND!BL$11:BL$42))/(MAX(IND!BL$11:BL$42)-MIN(IND!BL$11:BL$42)),100*(MAX(IND!BL$11:BL$42)-IND!BL37)/(MAX(IND!BL$11:BL$42)-MIN(IND!BL$11:BL$42)))</f>
        <v>0</v>
      </c>
      <c r="BM36" s="50">
        <f>IF(BM$1="Sí",100*(IND!BM37-MIN(IND!BM$11:BM$42))/(MAX(IND!BM$11:BM$42)-MIN(IND!BM$11:BM$42)),100*(MAX(IND!BM$11:BM$42)-IND!BM37)/(MAX(IND!BM$11:BM$42)-MIN(IND!BM$11:BM$42)))</f>
        <v>0</v>
      </c>
      <c r="BN36" s="50">
        <f>IF(BN$1="Sí",100*(IND!BN37-MIN(IND!BN$11:BN$42))/(MAX(IND!BN$11:BN$42)-MIN(IND!BN$11:BN$42)),100*(MAX(IND!BN$11:BN$42)-IND!BN37)/(MAX(IND!BN$11:BN$42)-MIN(IND!BN$11:BN$42)))</f>
        <v>23.94289501665892</v>
      </c>
      <c r="BO36" s="50">
        <f>IF(BO$1="Sí",100*(IND!BO37-MIN(IND!BO$11:BO$42))/(MAX(IND!BO$11:BO$42)-MIN(IND!BO$11:BO$42)),100*(MAX(IND!BO$11:BO$42)-IND!BO37)/(MAX(IND!BO$11:BO$42)-MIN(IND!BO$11:BO$42)))</f>
        <v>45.490656322411141</v>
      </c>
      <c r="BP36" s="31"/>
      <c r="BQ36" s="31"/>
      <c r="BR36" s="31"/>
      <c r="BS36" s="31"/>
      <c r="BT36" s="31"/>
      <c r="BU36" s="95"/>
      <c r="BV36" s="8">
        <f>IND!BV37</f>
        <v>5335.6053590000001</v>
      </c>
      <c r="BW36" s="8" t="str">
        <f>IND!BW37</f>
        <v>Sur-sureste</v>
      </c>
      <c r="BX36" s="36">
        <f>IND!BX37</f>
        <v>0.52395800062985654</v>
      </c>
      <c r="BY36" s="8">
        <f>IND!BY37</f>
        <v>-7.3510900000000004E-2</v>
      </c>
      <c r="BZ36" s="8" t="str">
        <f>IND!BZ37</f>
        <v>Medio</v>
      </c>
      <c r="CA36" s="8">
        <f>IND!CA37</f>
        <v>3.7605309486389</v>
      </c>
      <c r="CB36" s="36">
        <f>IND!CB37</f>
        <v>0.77189825413804936</v>
      </c>
      <c r="CC36" s="91">
        <f>IND!CC37</f>
        <v>11199.693895844273</v>
      </c>
    </row>
    <row r="37" spans="1:81" x14ac:dyDescent="0.25">
      <c r="B37" s="5">
        <v>28</v>
      </c>
      <c r="C37" s="6" t="s">
        <v>51</v>
      </c>
      <c r="D37"/>
      <c r="E37" s="50">
        <f>IF(E$1="Sí",100*(IND!E38-MIN(IND!E$11:E$42))/(MAX(IND!E$11:E$42)-MIN(IND!E$11:E$42)),100*(MAX(IND!E$11:E$42)-IND!E38)/(MAX(IND!E$11:E$42)-MIN(IND!E$11:E$42)))</f>
        <v>69.338956856316457</v>
      </c>
      <c r="F37" s="50">
        <f>IF(F$1="Sí",100*(IND!F38-MIN(IND!F$11:F$42))/(MAX(IND!F$11:F$42)-MIN(IND!F$11:F$42)),100*(MAX(IND!F$11:F$42)-IND!F38)/(MAX(IND!F$11:F$42)-MIN(IND!F$11:F$42)))</f>
        <v>31.339786681249674</v>
      </c>
      <c r="G37" s="50">
        <f>IF(G$1="Sí",100*(IND!G38-MIN(IND!G$11:G$42))/(MAX(IND!G$11:G$42)-MIN(IND!G$11:G$42)),100*(MAX(IND!G$11:G$42)-IND!G38)/(MAX(IND!G$11:G$42)-MIN(IND!G$11:G$42)))</f>
        <v>34.607482703400109</v>
      </c>
      <c r="H37" s="50">
        <f>IF(H$1="Sí",100*(IND!H38-MIN(IND!H$11:H$42))/(MAX(IND!H$11:H$42)-MIN(IND!H$11:H$42)),100*(MAX(IND!H$11:H$42)-IND!H38)/(MAX(IND!H$11:H$42)-MIN(IND!H$11:H$42)))</f>
        <v>31.667275469184073</v>
      </c>
      <c r="I37" s="50">
        <f>IF(I$1="Sí",100*(IND!I38-MIN(IND!I$11:I$42))/(MAX(IND!I$11:I$42)-MIN(IND!I$11:I$42)),100*(MAX(IND!I$11:I$42)-IND!I38)/(MAX(IND!I$11:I$42)-MIN(IND!I$11:I$42)))</f>
        <v>45.607989875756601</v>
      </c>
      <c r="J37" s="50">
        <f>IF(J$1="Sí",100*(IND!J38-MIN(IND!J$11:J$42))/(MAX(IND!J$11:J$42)-MIN(IND!J$11:J$42)),100*(MAX(IND!J$11:J$42)-IND!J38)/(MAX(IND!J$11:J$42)-MIN(IND!J$11:J$42)))</f>
        <v>62.364923412938417</v>
      </c>
      <c r="K37" s="50">
        <f>IF(K$1="Sí",100*(IND!K38-MIN(IND!K$11:K$42))/(MAX(IND!K$11:K$42)-MIN(IND!K$11:K$42)),100*(MAX(IND!K$11:K$42)-IND!K38)/(MAX(IND!K$11:K$42)-MIN(IND!K$11:K$42)))</f>
        <v>78.766333043588617</v>
      </c>
      <c r="L37" s="50">
        <f>IF(L$1="Sí",100*(IND!L38-MIN(IND!L$11:L$42))/(MAX(IND!L$11:L$42)-MIN(IND!L$11:L$42)),100*(MAX(IND!L$11:L$42)-IND!L38)/(MAX(IND!L$11:L$42)-MIN(IND!L$11:L$42)))</f>
        <v>75.172777259068766</v>
      </c>
      <c r="M37" s="50">
        <f>IF(M$1="Sí",100*(IND!M38-MIN(IND!M$11:M$42))/(MAX(IND!M$11:M$42)-MIN(IND!M$11:M$42)),100*(MAX(IND!M$11:M$42)-IND!M38)/(MAX(IND!M$11:M$42)-MIN(IND!M$11:M$42)))</f>
        <v>51.121559506595311</v>
      </c>
      <c r="N37" s="50">
        <f>IF(N$1="Sí",100*(IND!N38-MIN(IND!N$11:N$42))/(MAX(IND!N$11:N$42)-MIN(IND!N$11:N$42)),100*(MAX(IND!N$11:N$42)-IND!N38)/(MAX(IND!N$11:N$42)-MIN(IND!N$11:N$42)))</f>
        <v>7.7360665547070031</v>
      </c>
      <c r="O37" s="50">
        <f>IF(O$1="Sí",100*(IND!O38-MIN(IND!O$11:O$42))/(MAX(IND!O$11:O$42)-MIN(IND!O$11:O$42)),100*(MAX(IND!O$11:O$42)-IND!O38)/(MAX(IND!O$11:O$42)-MIN(IND!O$11:O$42)))</f>
        <v>6.3888030078794553E-2</v>
      </c>
      <c r="P37" s="50">
        <f>IF(P$1="Sí",100*(IND!P38-MIN(IND!P$11:P$42))/(MAX(IND!P$11:P$42)-MIN(IND!P$11:P$42)),100*(MAX(IND!P$11:P$42)-IND!P38)/(MAX(IND!P$11:P$42)-MIN(IND!P$11:P$42)))</f>
        <v>24.032369765541276</v>
      </c>
      <c r="Q37" s="50">
        <f>IF(Q$1="Sí",100*(IND!Q38-MIN(IND!Q$11:Q$42))/(MAX(IND!Q$11:Q$42)-MIN(IND!Q$11:Q$42)),100*(MAX(IND!Q$11:Q$42)-IND!Q38)/(MAX(IND!Q$11:Q$42)-MIN(IND!Q$11:Q$42)))</f>
        <v>13.590872362233725</v>
      </c>
      <c r="R37" s="50">
        <f>IF(R$1="Sí",100*(IND!R38-MIN(IND!R$11:R$42))/(MAX(IND!R$11:R$42)-MIN(IND!R$11:R$42)),100*(MAX(IND!R$11:R$42)-IND!R38)/(MAX(IND!R$11:R$42)-MIN(IND!R$11:R$42)))</f>
        <v>64.744528966091792</v>
      </c>
      <c r="S37" s="50">
        <f>IF(S$1="Sí",100*(IND!S38-MIN(IND!S$11:S$42))/(MAX(IND!S$11:S$42)-MIN(IND!S$11:S$42)),100*(MAX(IND!S$11:S$42)-IND!S38)/(MAX(IND!S$11:S$42)-MIN(IND!S$11:S$42)))</f>
        <v>39.134935727433486</v>
      </c>
      <c r="T37" s="50">
        <f>IF(T$1="Sí",100*(IND!T38-MIN(IND!T$11:T$42))/(MAX(IND!T$11:T$42)-MIN(IND!T$11:T$42)),100*(MAX(IND!T$11:T$42)-IND!T38)/(MAX(IND!T$11:T$42)-MIN(IND!T$11:T$42)))</f>
        <v>59.000265075898497</v>
      </c>
      <c r="U37" s="50">
        <f>IF(U$1="Sí",100*(IND!U38-MIN(IND!U$11:U$42))/(MAX(IND!U$11:U$42)-MIN(IND!U$11:U$42)),100*(MAX(IND!U$11:U$42)-IND!U38)/(MAX(IND!U$11:U$42)-MIN(IND!U$11:U$42)))</f>
        <v>67.253724504060784</v>
      </c>
      <c r="V37" s="50">
        <f>IF(V$1="Sí",100*(IND!V38-MIN(IND!V$11:V$42))/(MAX(IND!V$11:V$42)-MIN(IND!V$11:V$42)),100*(MAX(IND!V$11:V$42)-IND!V38)/(MAX(IND!V$11:V$42)-MIN(IND!V$11:V$42)))</f>
        <v>3.5100352755658712</v>
      </c>
      <c r="W37" s="50">
        <f>IF(W$1="Sí",100*(IND!W38-MIN(IND!W$11:W$42))/(MAX(IND!W$11:W$42)-MIN(IND!W$11:W$42)),100*(MAX(IND!W$11:W$42)-IND!W38)/(MAX(IND!W$11:W$42)-MIN(IND!W$11:W$42)))</f>
        <v>89.034021002031523</v>
      </c>
      <c r="X37" s="50">
        <f>IF(X$1="Sí",100*(IND!X38-MIN(IND!X$11:X$42))/(MAX(IND!X$11:X$42)-MIN(IND!X$11:X$42)),100*(MAX(IND!X$11:X$42)-IND!X38)/(MAX(IND!X$11:X$42)-MIN(IND!X$11:X$42)))</f>
        <v>55.183217761944192</v>
      </c>
      <c r="Y37" s="50">
        <f>IF(Y$1="Sí",100*(IND!Y38-MIN(IND!Y$11:Y$42))/(MAX(IND!Y$11:Y$42)-MIN(IND!Y$11:Y$42)),100*(MAX(IND!Y$11:Y$42)-IND!Y38)/(MAX(IND!Y$11:Y$42)-MIN(IND!Y$11:Y$42)))</f>
        <v>24.295379556521127</v>
      </c>
      <c r="Z37" s="50">
        <f>IF(Z$1="Sí",100*(IND!Z38-MIN(IND!Z$11:Z$42))/(MAX(IND!Z$11:Z$42)-MIN(IND!Z$11:Z$42)),100*(MAX(IND!Z$11:Z$42)-IND!Z38)/(MAX(IND!Z$11:Z$42)-MIN(IND!Z$11:Z$42)))</f>
        <v>33.547241983343319</v>
      </c>
      <c r="AA37" s="50">
        <f>IF(AA$1="Sí",100*(IND!AA38-MIN(IND!AA$11:AA$42))/(MAX(IND!AA$11:AA$42)-MIN(IND!AA$11:AA$42)),100*(MAX(IND!AA$11:AA$42)-IND!AA38)/(MAX(IND!AA$11:AA$42)-MIN(IND!AA$11:AA$42)))</f>
        <v>38.604172945675565</v>
      </c>
      <c r="AB37" s="50">
        <f>IF(AB$1="Sí",100*(IND!AB38-MIN(IND!AB$11:AB$42))/(MAX(IND!AB$11:AB$42)-MIN(IND!AB$11:AB$42)),100*(MAX(IND!AB$11:AB$42)-IND!AB38)/(MAX(IND!AB$11:AB$42)-MIN(IND!AB$11:AB$42)))</f>
        <v>0</v>
      </c>
      <c r="AC37" s="50">
        <f>IF(AC$1="Sí",100*(IND!AC38-MIN(IND!AC$11:AC$42))/(MAX(IND!AC$11:AC$42)-MIN(IND!AC$11:AC$42)),100*(MAX(IND!AC$11:AC$42)-IND!AC38)/(MAX(IND!AC$11:AC$42)-MIN(IND!AC$11:AC$42)))</f>
        <v>95.098039215686271</v>
      </c>
      <c r="AD37" s="50">
        <f>IF(AD$1="Sí",100*(IND!AD38-MIN(IND!AD$11:AD$42))/(MAX(IND!AD$11:AD$42)-MIN(IND!AD$11:AD$42)),100*(MAX(IND!AD$11:AD$42)-IND!AD38)/(MAX(IND!AD$11:AD$42)-MIN(IND!AD$11:AD$42)))</f>
        <v>54.837513415047319</v>
      </c>
      <c r="AE37" s="50">
        <f>IF(AE$1="Sí",100*(IND!AE38-MIN(IND!AE$11:AE$42))/(MAX(IND!AE$11:AE$42)-MIN(IND!AE$11:AE$42)),100*(MAX(IND!AE$11:AE$42)-IND!AE38)/(MAX(IND!AE$11:AE$42)-MIN(IND!AE$11:AE$42)))</f>
        <v>38.987705560344814</v>
      </c>
      <c r="AF37" s="50">
        <f>IF(AF$1="Sí",100*(IND!AF38-MIN(IND!AF$11:AF$42))/(MAX(IND!AF$11:AF$42)-MIN(IND!AF$11:AF$42)),100*(MAX(IND!AF$11:AF$42)-IND!AF38)/(MAX(IND!AF$11:AF$42)-MIN(IND!AF$11:AF$42)))</f>
        <v>14.688504189242922</v>
      </c>
      <c r="AG37" s="50">
        <f>IF(AG$1="Sí",100*(IND!AG38-MIN(IND!AG$11:AG$42))/(MAX(IND!AG$11:AG$42)-MIN(IND!AG$11:AG$42)),100*(MAX(IND!AG$11:AG$42)-IND!AG38)/(MAX(IND!AG$11:AG$42)-MIN(IND!AG$11:AG$42)))</f>
        <v>85.014919775627234</v>
      </c>
      <c r="AH37" s="50">
        <f>IF(AH$1="Sí",100*(IND!AH38-MIN(IND!AH$11:AH$42))/(MAX(IND!AH$11:AH$42)-MIN(IND!AH$11:AH$42)),100*(MAX(IND!AH$11:AH$42)-IND!AH38)/(MAX(IND!AH$11:AH$42)-MIN(IND!AH$11:AH$42)))</f>
        <v>23.419393100473574</v>
      </c>
      <c r="AI37" s="50">
        <f>IF(AI$1="Sí",100*(IND!AI38-MIN(IND!AI$11:AI$42))/(MAX(IND!AI$11:AI$42)-MIN(IND!AI$11:AI$42)),100*(MAX(IND!AI$11:AI$42)-IND!AI38)/(MAX(IND!AI$11:AI$42)-MIN(IND!AI$11:AI$42)))</f>
        <v>26.498739944349769</v>
      </c>
      <c r="AJ37" s="50">
        <f>IF(AJ$1="Sí",100*(IND!AJ38-MIN(IND!AJ$11:AJ$42))/(MAX(IND!AJ$11:AJ$42)-MIN(IND!AJ$11:AJ$42)),100*(MAX(IND!AJ$11:AJ$42)-IND!AJ38)/(MAX(IND!AJ$11:AJ$42)-MIN(IND!AJ$11:AJ$42)))</f>
        <v>43.290164360123114</v>
      </c>
      <c r="AK37" s="50">
        <f>IF(AK$1="Sí",100*(IND!AK38-MIN(IND!AK$11:AK$42))/(MAX(IND!AK$11:AK$42)-MIN(IND!AK$11:AK$42)),100*(MAX(IND!AK$11:AK$42)-IND!AK38)/(MAX(IND!AK$11:AK$42)-MIN(IND!AK$11:AK$42)))</f>
        <v>36.928016435027523</v>
      </c>
      <c r="AL37" s="50">
        <f>IF(AL$1="Sí",100*(IND!AL38-MIN(IND!AL$11:AL$42))/(MAX(IND!AL$11:AL$42)-MIN(IND!AL$11:AL$42)),100*(MAX(IND!AL$11:AL$42)-IND!AL38)/(MAX(IND!AL$11:AL$42)-MIN(IND!AL$11:AL$42)))</f>
        <v>26.215365871458037</v>
      </c>
      <c r="AM37" s="50">
        <f>IF(AM$1="Sí",100*(IND!AM38-MIN(IND!AM$11:AM$42))/(MAX(IND!AM$11:AM$42)-MIN(IND!AM$11:AM$42)),100*(MAX(IND!AM$11:AM$42)-IND!AM38)/(MAX(IND!AM$11:AM$42)-MIN(IND!AM$11:AM$42)))</f>
        <v>24.123967082007294</v>
      </c>
      <c r="AN37" s="50">
        <f>IF(AN$1="Sí",100*(IND!AN38-MIN(IND!AN$11:AN$42))/(MAX(IND!AN$11:AN$42)-MIN(IND!AN$11:AN$42)),100*(MAX(IND!AN$11:AN$42)-IND!AN38)/(MAX(IND!AN$11:AN$42)-MIN(IND!AN$11:AN$42)))</f>
        <v>36.16375028536423</v>
      </c>
      <c r="AO37" s="31"/>
      <c r="AP37" s="31"/>
      <c r="AQ37" s="50">
        <f>IF(AQ$1="Sí",100*(IND!AQ38-MIN(IND!AQ$11:AQ$42))/(MAX(IND!AQ$11:AQ$42)-MIN(IND!AQ$11:AQ$42)),100*(MAX(IND!AQ$11:AQ$42)-IND!AQ38)/(MAX(IND!AQ$11:AQ$42)-MIN(IND!AQ$11:AQ$42)))</f>
        <v>75.24691185859578</v>
      </c>
      <c r="AR37" s="50">
        <f>IF(AR$1="Sí",100*(IND!AR38-MIN(IND!AR$11:AR$42))/(MAX(IND!AR$11:AR$42)-MIN(IND!AR$11:AR$42)),100*(MAX(IND!AR$11:AR$42)-IND!AR38)/(MAX(IND!AR$11:AR$42)-MIN(IND!AR$11:AR$42)))</f>
        <v>0</v>
      </c>
      <c r="AS37" s="50">
        <f>IF(AS$1="Sí",100*(IND!AS38-MIN(IND!AS$11:AS$42))/(MAX(IND!AS$11:AS$42)-MIN(IND!AS$11:AS$42)),100*(MAX(IND!AS$11:AS$42)-IND!AS38)/(MAX(IND!AS$11:AS$42)-MIN(IND!AS$11:AS$42)))</f>
        <v>7.9831296868035233</v>
      </c>
      <c r="AT37" s="50">
        <f>IF(AT$1="Sí",100*(IND!AT38-MIN(IND!AT$11:AT$42))/(MAX(IND!AT$11:AT$42)-MIN(IND!AT$11:AT$42)),100*(MAX(IND!AT$11:AT$42)-IND!AT38)/(MAX(IND!AT$11:AT$42)-MIN(IND!AT$11:AT$42)))</f>
        <v>8.4963142298493093</v>
      </c>
      <c r="AU37" s="50">
        <f>IF(AU$1="Sí",100*(IND!AU38-MIN(IND!AU$11:AU$42))/(MAX(IND!AU$11:AU$42)-MIN(IND!AU$11:AU$42)),100*(MAX(IND!AU$11:AU$42)-IND!AU38)/(MAX(IND!AU$11:AU$42)-MIN(IND!AU$11:AU$42)))</f>
        <v>8.9945690898013559</v>
      </c>
      <c r="AV37" s="50">
        <f>IF(AV$1="Sí",100*(IND!AV38-MIN(IND!AV$11:AV$42))/(MAX(IND!AV$11:AV$42)-MIN(IND!AV$11:AV$42)),100*(MAX(IND!AV$11:AV$42)-IND!AV38)/(MAX(IND!AV$11:AV$42)-MIN(IND!AV$11:AV$42)))</f>
        <v>42.175192294794044</v>
      </c>
      <c r="AW37" s="50">
        <f>IF(AW$1="Sí",100*(IND!AW38-MIN(IND!AW$11:AW$42))/(MAX(IND!AW$11:AW$42)-MIN(IND!AW$11:AW$42)),100*(MAX(IND!AW$11:AW$42)-IND!AW38)/(MAX(IND!AW$11:AW$42)-MIN(IND!AW$11:AW$42)))</f>
        <v>0.43072632181039783</v>
      </c>
      <c r="AX37" s="50">
        <f>IF(AX$1="Sí",100*(IND!AX38-MIN(IND!AX$11:AX$42))/(MAX(IND!AX$11:AX$42)-MIN(IND!AX$11:AX$42)),100*(MAX(IND!AX$11:AX$42)-IND!AX38)/(MAX(IND!AX$11:AX$42)-MIN(IND!AX$11:AX$42)))</f>
        <v>0.343062055646838</v>
      </c>
      <c r="AY37" s="50">
        <f>IF(AY$1="Sí",100*(IND!AY38-MIN(IND!AY$11:AY$42))/(MAX(IND!AY$11:AY$42)-MIN(IND!AY$11:AY$42)),100*(MAX(IND!AY$11:AY$42)-IND!AY38)/(MAX(IND!AY$11:AY$42)-MIN(IND!AY$11:AY$42)))</f>
        <v>0.16279418469795864</v>
      </c>
      <c r="AZ37" s="50">
        <f>IF(AZ$1="Sí",100*(IND!AZ38-MIN(IND!AZ$11:AZ$42))/(MAX(IND!AZ$11:AZ$42)-MIN(IND!AZ$11:AZ$42)),100*(MAX(IND!AZ$11:AZ$42)-IND!AZ38)/(MAX(IND!AZ$11:AZ$42)-MIN(IND!AZ$11:AZ$42)))</f>
        <v>83.912791505479817</v>
      </c>
      <c r="BA37" s="50">
        <f>IF(BA$1="Sí",100*(IND!BA38-MIN(IND!BA$11:BA$42))/(MAX(IND!BA$11:BA$42)-MIN(IND!BA$11:BA$42)),100*(MAX(IND!BA$11:BA$42)-IND!BA38)/(MAX(IND!BA$11:BA$42)-MIN(IND!BA$11:BA$42)))</f>
        <v>55.445092408952831</v>
      </c>
      <c r="BB37" s="50">
        <f>IF(BB$1="Sí",100*(IND!BB38-MIN(IND!BB$11:BB$42))/(MAX(IND!BB$11:BB$42)-MIN(IND!BB$11:BB$42)),100*(MAX(IND!BB$11:BB$42)-IND!BB38)/(MAX(IND!BB$11:BB$42)-MIN(IND!BB$11:BB$42)))</f>
        <v>65.125755142503095</v>
      </c>
      <c r="BC37" s="50">
        <f>IF(BC$1="Sí",100*(IND!BC38-MIN(IND!BC$11:BC$42))/(MAX(IND!BC$11:BC$42)-MIN(IND!BC$11:BC$42)),100*(MAX(IND!BC$11:BC$42)-IND!BC38)/(MAX(IND!BC$11:BC$42)-MIN(IND!BC$11:BC$42)))</f>
        <v>100</v>
      </c>
      <c r="BD37" s="50">
        <f>IF(BD$1="Sí",100*(IND!BD38-MIN(IND!BD$11:BD$42))/(MAX(IND!BD$11:BD$42)-MIN(IND!BD$11:BD$42)),100*(MAX(IND!BD$11:BD$42)-IND!BD38)/(MAX(IND!BD$11:BD$42)-MIN(IND!BD$11:BD$42)))</f>
        <v>30.799229446849218</v>
      </c>
      <c r="BE37" s="50">
        <f>IF(BE$1="Sí",100*(IND!BE38-MIN(IND!BE$11:BE$42))/(MAX(IND!BE$11:BE$42)-MIN(IND!BE$11:BE$42)),100*(MAX(IND!BE$11:BE$42)-IND!BE38)/(MAX(IND!BE$11:BE$42)-MIN(IND!BE$11:BE$42)))</f>
        <v>100</v>
      </c>
      <c r="BF37" s="50">
        <f>IF(BF$1="Sí",100*(IND!BF38-MIN(IND!BF$11:BF$42))/(MAX(IND!BF$11:BF$42)-MIN(IND!BF$11:BF$42)),100*(MAX(IND!BF$11:BF$42)-IND!BF38)/(MAX(IND!BF$11:BF$42)-MIN(IND!BF$11:BF$42)))</f>
        <v>89.452199181082577</v>
      </c>
      <c r="BG37" s="50">
        <f>IF(BG$1="Sí",100*(IND!BG38-MIN(IND!BG$11:BG$42))/(MAX(IND!BG$11:BG$42)-MIN(IND!BG$11:BG$42)),100*(MAX(IND!BG$11:BG$42)-IND!BG38)/(MAX(IND!BG$11:BG$42)-MIN(IND!BG$11:BG$42)))</f>
        <v>34.534359227877736</v>
      </c>
      <c r="BH37" s="31"/>
      <c r="BI37" s="50">
        <f>IF(BI$1="Sí",100*(IND!BI38-MIN(IND!BI$11:BI$42))/(MAX(IND!BI$11:BI$42)-MIN(IND!BI$11:BI$42)),100*(MAX(IND!BI$11:BI$42)-IND!BI38)/(MAX(IND!BI$11:BI$42)-MIN(IND!BI$11:BI$42)))</f>
        <v>45.977011494252871</v>
      </c>
      <c r="BJ37" s="31"/>
      <c r="BK37" s="50">
        <f>IF(BK$1="Sí",100*(IND!BK38-MIN(IND!BK$11:BK$42))/(MAX(IND!BK$11:BK$42)-MIN(IND!BK$11:BK$42)),100*(MAX(IND!BK$11:BK$42)-IND!BK38)/(MAX(IND!BK$11:BK$42)-MIN(IND!BK$11:BK$42)))</f>
        <v>57.040572844934594</v>
      </c>
      <c r="BL37" s="50">
        <f>IF(BL$1="Sí",100*(IND!BL38-MIN(IND!BL$11:BL$42))/(MAX(IND!BL$11:BL$42)-MIN(IND!BL$11:BL$42)),100*(MAX(IND!BL$11:BL$42)-IND!BL38)/(MAX(IND!BL$11:BL$42)-MIN(IND!BL$11:BL$42)))</f>
        <v>68.499414567736949</v>
      </c>
      <c r="BM37" s="50">
        <f>IF(BM$1="Sí",100*(IND!BM38-MIN(IND!BM$11:BM$42))/(MAX(IND!BM$11:BM$42)-MIN(IND!BM$11:BM$42)),100*(MAX(IND!BM$11:BM$42)-IND!BM38)/(MAX(IND!BM$11:BM$42)-MIN(IND!BM$11:BM$42)))</f>
        <v>52.30895461488673</v>
      </c>
      <c r="BN37" s="50">
        <f>IF(BN$1="Sí",100*(IND!BN38-MIN(IND!BN$11:BN$42))/(MAX(IND!BN$11:BN$42)-MIN(IND!BN$11:BN$42)),100*(MAX(IND!BN$11:BN$42)-IND!BN38)/(MAX(IND!BN$11:BN$42)-MIN(IND!BN$11:BN$42)))</f>
        <v>38.625193666275592</v>
      </c>
      <c r="BO37" s="50">
        <f>IF(BO$1="Sí",100*(IND!BO38-MIN(IND!BO$11:BO$42))/(MAX(IND!BO$11:BO$42)-MIN(IND!BO$11:BO$42)),100*(MAX(IND!BO$11:BO$42)-IND!BO38)/(MAX(IND!BO$11:BO$42)-MIN(IND!BO$11:BO$42)))</f>
        <v>18.573912479216116</v>
      </c>
      <c r="BP37" s="31"/>
      <c r="BQ37" s="31"/>
      <c r="BR37" s="31"/>
      <c r="BS37" s="31"/>
      <c r="BT37" s="31"/>
      <c r="BU37" s="95"/>
      <c r="BV37" s="8">
        <f>IND!BV38</f>
        <v>5121.6320779999996</v>
      </c>
      <c r="BW37" s="8" t="str">
        <f>IND!BW38</f>
        <v>Noreste</v>
      </c>
      <c r="BX37" s="36">
        <f>IND!BX38</f>
        <v>0.88720924637076148</v>
      </c>
      <c r="BY37" s="8">
        <f>IND!BY38</f>
        <v>-0.65217950000000002</v>
      </c>
      <c r="BZ37" s="8" t="str">
        <f>IND!BZ38</f>
        <v>Muy bajo</v>
      </c>
      <c r="CA37" s="8">
        <f>IND!CA38</f>
        <v>3.5215055942535001</v>
      </c>
      <c r="CB37" s="36">
        <f>IND!CB38</f>
        <v>0.7336490079554242</v>
      </c>
      <c r="CC37" s="91">
        <f>IND!CC38</f>
        <v>12577.441706316691</v>
      </c>
    </row>
    <row r="38" spans="1:81" x14ac:dyDescent="0.25">
      <c r="B38" s="5">
        <v>29</v>
      </c>
      <c r="C38" s="6" t="s">
        <v>52</v>
      </c>
      <c r="D38"/>
      <c r="E38" s="50">
        <f>IF(E$1="Sí",100*(IND!E39-MIN(IND!E$11:E$42))/(MAX(IND!E$11:E$42)-MIN(IND!E$11:E$42)),100*(MAX(IND!E$11:E$42)-IND!E39)/(MAX(IND!E$11:E$42)-MIN(IND!E$11:E$42)))</f>
        <v>31.26710684587265</v>
      </c>
      <c r="F38" s="50">
        <f>IF(F$1="Sí",100*(IND!F39-MIN(IND!F$11:F$42))/(MAX(IND!F$11:F$42)-MIN(IND!F$11:F$42)),100*(MAX(IND!F$11:F$42)-IND!F39)/(MAX(IND!F$11:F$42)-MIN(IND!F$11:F$42)))</f>
        <v>74.028110592278239</v>
      </c>
      <c r="G38" s="50">
        <f>IF(G$1="Sí",100*(IND!G39-MIN(IND!G$11:G$42))/(MAX(IND!G$11:G$42)-MIN(IND!G$11:G$42)),100*(MAX(IND!G$11:G$42)-IND!G39)/(MAX(IND!G$11:G$42)-MIN(IND!G$11:G$42)))</f>
        <v>65.537783937604587</v>
      </c>
      <c r="H38" s="50">
        <f>IF(H$1="Sí",100*(IND!H39-MIN(IND!H$11:H$42))/(MAX(IND!H$11:H$42)-MIN(IND!H$11:H$42)),100*(MAX(IND!H$11:H$42)-IND!H39)/(MAX(IND!H$11:H$42)-MIN(IND!H$11:H$42)))</f>
        <v>95.306921983278428</v>
      </c>
      <c r="I38" s="50">
        <f>IF(I$1="Sí",100*(IND!I39-MIN(IND!I$11:I$42))/(MAX(IND!I$11:I$42)-MIN(IND!I$11:I$42)),100*(MAX(IND!I$11:I$42)-IND!I39)/(MAX(IND!I$11:I$42)-MIN(IND!I$11:I$42)))</f>
        <v>1.4154001617746925</v>
      </c>
      <c r="J38" s="50">
        <f>IF(J$1="Sí",100*(IND!J39-MIN(IND!J$11:J$42))/(MAX(IND!J$11:J$42)-MIN(IND!J$11:J$42)),100*(MAX(IND!J$11:J$42)-IND!J39)/(MAX(IND!J$11:J$42)-MIN(IND!J$11:J$42)))</f>
        <v>51.335197589962199</v>
      </c>
      <c r="K38" s="50">
        <f>IF(K$1="Sí",100*(IND!K39-MIN(IND!K$11:K$42))/(MAX(IND!K$11:K$42)-MIN(IND!K$11:K$42)),100*(MAX(IND!K$11:K$42)-IND!K39)/(MAX(IND!K$11:K$42)-MIN(IND!K$11:K$42)))</f>
        <v>18.494653960209114</v>
      </c>
      <c r="L38" s="50">
        <f>IF(L$1="Sí",100*(IND!L39-MIN(IND!L$11:L$42))/(MAX(IND!L$11:L$42)-MIN(IND!L$11:L$42)),100*(MAX(IND!L$11:L$42)-IND!L39)/(MAX(IND!L$11:L$42)-MIN(IND!L$11:L$42)))</f>
        <v>41.699373255193223</v>
      </c>
      <c r="M38" s="50">
        <f>IF(M$1="Sí",100*(IND!M39-MIN(IND!M$11:M$42))/(MAX(IND!M$11:M$42)-MIN(IND!M$11:M$42)),100*(MAX(IND!M$11:M$42)-IND!M39)/(MAX(IND!M$11:M$42)-MIN(IND!M$11:M$42)))</f>
        <v>55.440605517774756</v>
      </c>
      <c r="N38" s="50">
        <f>IF(N$1="Sí",100*(IND!N39-MIN(IND!N$11:N$42))/(MAX(IND!N$11:N$42)-MIN(IND!N$11:N$42)),100*(MAX(IND!N$11:N$42)-IND!N39)/(MAX(IND!N$11:N$42)-MIN(IND!N$11:N$42)))</f>
        <v>100</v>
      </c>
      <c r="O38" s="50">
        <f>IF(O$1="Sí",100*(IND!O39-MIN(IND!O$11:O$42))/(MAX(IND!O$11:O$42)-MIN(IND!O$11:O$42)),100*(MAX(IND!O$11:O$42)-IND!O39)/(MAX(IND!O$11:O$42)-MIN(IND!O$11:O$42)))</f>
        <v>40.145843820944997</v>
      </c>
      <c r="P38" s="50">
        <f>IF(P$1="Sí",100*(IND!P39-MIN(IND!P$11:P$42))/(MAX(IND!P$11:P$42)-MIN(IND!P$11:P$42)),100*(MAX(IND!P$11:P$42)-IND!P39)/(MAX(IND!P$11:P$42)-MIN(IND!P$11:P$42)))</f>
        <v>32.622573046836038</v>
      </c>
      <c r="Q38" s="50">
        <f>IF(Q$1="Sí",100*(IND!Q39-MIN(IND!Q$11:Q$42))/(MAX(IND!Q$11:Q$42)-MIN(IND!Q$11:Q$42)),100*(MAX(IND!Q$11:Q$42)-IND!Q39)/(MAX(IND!Q$11:Q$42)-MIN(IND!Q$11:Q$42)))</f>
        <v>18.927604688380768</v>
      </c>
      <c r="R38" s="50">
        <f>IF(R$1="Sí",100*(IND!R39-MIN(IND!R$11:R$42))/(MAX(IND!R$11:R$42)-MIN(IND!R$11:R$42)),100*(MAX(IND!R$11:R$42)-IND!R39)/(MAX(IND!R$11:R$42)-MIN(IND!R$11:R$42)))</f>
        <v>91.477539267665151</v>
      </c>
      <c r="S38" s="50">
        <f>IF(S$1="Sí",100*(IND!S39-MIN(IND!S$11:S$42))/(MAX(IND!S$11:S$42)-MIN(IND!S$11:S$42)),100*(MAX(IND!S$11:S$42)-IND!S39)/(MAX(IND!S$11:S$42)-MIN(IND!S$11:S$42)))</f>
        <v>76.426974949594097</v>
      </c>
      <c r="T38" s="50">
        <f>IF(T$1="Sí",100*(IND!T39-MIN(IND!T$11:T$42))/(MAX(IND!T$11:T$42)-MIN(IND!T$11:T$42)),100*(MAX(IND!T$11:T$42)-IND!T39)/(MAX(IND!T$11:T$42)-MIN(IND!T$11:T$42)))</f>
        <v>54.160401414050895</v>
      </c>
      <c r="U38" s="50">
        <f>IF(U$1="Sí",100*(IND!U39-MIN(IND!U$11:U$42))/(MAX(IND!U$11:U$42)-MIN(IND!U$11:U$42)),100*(MAX(IND!U$11:U$42)-IND!U39)/(MAX(IND!U$11:U$42)-MIN(IND!U$11:U$42)))</f>
        <v>53.161605394499908</v>
      </c>
      <c r="V38" s="50">
        <f>IF(V$1="Sí",100*(IND!V39-MIN(IND!V$11:V$42))/(MAX(IND!V$11:V$42)-MIN(IND!V$11:V$42)),100*(MAX(IND!V$11:V$42)-IND!V39)/(MAX(IND!V$11:V$42)-MIN(IND!V$11:V$42)))</f>
        <v>52.107846742983007</v>
      </c>
      <c r="W38" s="50">
        <f>IF(W$1="Sí",100*(IND!W39-MIN(IND!W$11:W$42))/(MAX(IND!W$11:W$42)-MIN(IND!W$11:W$42)),100*(MAX(IND!W$11:W$42)-IND!W39)/(MAX(IND!W$11:W$42)-MIN(IND!W$11:W$42)))</f>
        <v>64.024721737388759</v>
      </c>
      <c r="X38" s="50">
        <f>IF(X$1="Sí",100*(IND!X39-MIN(IND!X$11:X$42))/(MAX(IND!X$11:X$42)-MIN(IND!X$11:X$42)),100*(MAX(IND!X$11:X$42)-IND!X39)/(MAX(IND!X$11:X$42)-MIN(IND!X$11:X$42)))</f>
        <v>59.814555633310029</v>
      </c>
      <c r="Y38" s="50">
        <f>IF(Y$1="Sí",100*(IND!Y39-MIN(IND!Y$11:Y$42))/(MAX(IND!Y$11:Y$42)-MIN(IND!Y$11:Y$42)),100*(MAX(IND!Y$11:Y$42)-IND!Y39)/(MAX(IND!Y$11:Y$42)-MIN(IND!Y$11:Y$42)))</f>
        <v>23.411797520302041</v>
      </c>
      <c r="Z38" s="50">
        <f>IF(Z$1="Sí",100*(IND!Z39-MIN(IND!Z$11:Z$42))/(MAX(IND!Z$11:Z$42)-MIN(IND!Z$11:Z$42)),100*(MAX(IND!Z$11:Z$42)-IND!Z39)/(MAX(IND!Z$11:Z$42)-MIN(IND!Z$11:Z$42)))</f>
        <v>7.0762688277225712</v>
      </c>
      <c r="AA38" s="50">
        <f>IF(AA$1="Sí",100*(IND!AA39-MIN(IND!AA$11:AA$42))/(MAX(IND!AA$11:AA$42)-MIN(IND!AA$11:AA$42)),100*(MAX(IND!AA$11:AA$42)-IND!AA39)/(MAX(IND!AA$11:AA$42)-MIN(IND!AA$11:AA$42)))</f>
        <v>0</v>
      </c>
      <c r="AB38" s="50">
        <f>IF(AB$1="Sí",100*(IND!AB39-MIN(IND!AB$11:AB$42))/(MAX(IND!AB$11:AB$42)-MIN(IND!AB$11:AB$42)),100*(MAX(IND!AB$11:AB$42)-IND!AB39)/(MAX(IND!AB$11:AB$42)-MIN(IND!AB$11:AB$42)))</f>
        <v>0</v>
      </c>
      <c r="AC38" s="50">
        <f>IF(AC$1="Sí",100*(IND!AC39-MIN(IND!AC$11:AC$42))/(MAX(IND!AC$11:AC$42)-MIN(IND!AC$11:AC$42)),100*(MAX(IND!AC$11:AC$42)-IND!AC39)/(MAX(IND!AC$11:AC$42)-MIN(IND!AC$11:AC$42)))</f>
        <v>94.444444444444429</v>
      </c>
      <c r="AD38" s="50">
        <f>IF(AD$1="Sí",100*(IND!AD39-MIN(IND!AD$11:AD$42))/(MAX(IND!AD$11:AD$42)-MIN(IND!AD$11:AD$42)),100*(MAX(IND!AD$11:AD$42)-IND!AD39)/(MAX(IND!AD$11:AD$42)-MIN(IND!AD$11:AD$42)))</f>
        <v>70.745314411318148</v>
      </c>
      <c r="AE38" s="50">
        <f>IF(AE$1="Sí",100*(IND!AE39-MIN(IND!AE$11:AE$42))/(MAX(IND!AE$11:AE$42)-MIN(IND!AE$11:AE$42)),100*(MAX(IND!AE$11:AE$42)-IND!AE39)/(MAX(IND!AE$11:AE$42)-MIN(IND!AE$11:AE$42)))</f>
        <v>83.216542430588049</v>
      </c>
      <c r="AF38" s="50">
        <f>IF(AF$1="Sí",100*(IND!AF39-MIN(IND!AF$11:AF$42))/(MAX(IND!AF$11:AF$42)-MIN(IND!AF$11:AF$42)),100*(MAX(IND!AF$11:AF$42)-IND!AF39)/(MAX(IND!AF$11:AF$42)-MIN(IND!AF$11:AF$42)))</f>
        <v>64.214715940736852</v>
      </c>
      <c r="AG38" s="50">
        <f>IF(AG$1="Sí",100*(IND!AG39-MIN(IND!AG$11:AG$42))/(MAX(IND!AG$11:AG$42)-MIN(IND!AG$11:AG$42)),100*(MAX(IND!AG$11:AG$42)-IND!AG39)/(MAX(IND!AG$11:AG$42)-MIN(IND!AG$11:AG$42)))</f>
        <v>89.734574918742155</v>
      </c>
      <c r="AH38" s="50">
        <f>IF(AH$1="Sí",100*(IND!AH39-MIN(IND!AH$11:AH$42))/(MAX(IND!AH$11:AH$42)-MIN(IND!AH$11:AH$42)),100*(MAX(IND!AH$11:AH$42)-IND!AH39)/(MAX(IND!AH$11:AH$42)-MIN(IND!AH$11:AH$42)))</f>
        <v>37.332181026558281</v>
      </c>
      <c r="AI38" s="50">
        <f>IF(AI$1="Sí",100*(IND!AI39-MIN(IND!AI$11:AI$42))/(MAX(IND!AI$11:AI$42)-MIN(IND!AI$11:AI$42)),100*(MAX(IND!AI$11:AI$42)-IND!AI39)/(MAX(IND!AI$11:AI$42)-MIN(IND!AI$11:AI$42)))</f>
        <v>24.083945614626099</v>
      </c>
      <c r="AJ38" s="50">
        <f>IF(AJ$1="Sí",100*(IND!AJ39-MIN(IND!AJ$11:AJ$42))/(MAX(IND!AJ$11:AJ$42)-MIN(IND!AJ$11:AJ$42)),100*(MAX(IND!AJ$11:AJ$42)-IND!AJ39)/(MAX(IND!AJ$11:AJ$42)-MIN(IND!AJ$11:AJ$42)))</f>
        <v>63.205478677795547</v>
      </c>
      <c r="AK38" s="50">
        <f>IF(AK$1="Sí",100*(IND!AK39-MIN(IND!AK$11:AK$42))/(MAX(IND!AK$11:AK$42)-MIN(IND!AK$11:AK$42)),100*(MAX(IND!AK$11:AK$42)-IND!AK39)/(MAX(IND!AK$11:AK$42)-MIN(IND!AK$11:AK$42)))</f>
        <v>70.706794810693125</v>
      </c>
      <c r="AL38" s="50">
        <f>IF(AL$1="Sí",100*(IND!AL39-MIN(IND!AL$11:AL$42))/(MAX(IND!AL$11:AL$42)-MIN(IND!AL$11:AL$42)),100*(MAX(IND!AL$11:AL$42)-IND!AL39)/(MAX(IND!AL$11:AL$42)-MIN(IND!AL$11:AL$42)))</f>
        <v>2.9655877578031591</v>
      </c>
      <c r="AM38" s="50">
        <f>IF(AM$1="Sí",100*(IND!AM39-MIN(IND!AM$11:AM$42))/(MAX(IND!AM$11:AM$42)-MIN(IND!AM$11:AM$42)),100*(MAX(IND!AM$11:AM$42)-IND!AM39)/(MAX(IND!AM$11:AM$42)-MIN(IND!AM$11:AM$42)))</f>
        <v>8.5997875442510008</v>
      </c>
      <c r="AN38" s="50">
        <f>IF(AN$1="Sí",100*(IND!AN39-MIN(IND!AN$11:AN$42))/(MAX(IND!AN$11:AN$42)-MIN(IND!AN$11:AN$42)),100*(MAX(IND!AN$11:AN$42)-IND!AN39)/(MAX(IND!AN$11:AN$42)-MIN(IND!AN$11:AN$42)))</f>
        <v>50.746429373865269</v>
      </c>
      <c r="AO38" s="31"/>
      <c r="AP38" s="31"/>
      <c r="AQ38" s="50">
        <f>IF(AQ$1="Sí",100*(IND!AQ39-MIN(IND!AQ$11:AQ$42))/(MAX(IND!AQ$11:AQ$42)-MIN(IND!AQ$11:AQ$42)),100*(MAX(IND!AQ$11:AQ$42)-IND!AQ39)/(MAX(IND!AQ$11:AQ$42)-MIN(IND!AQ$11:AQ$42)))</f>
        <v>28.890387417745995</v>
      </c>
      <c r="AR38" s="50">
        <f>IF(AR$1="Sí",100*(IND!AR39-MIN(IND!AR$11:AR$42))/(MAX(IND!AR$11:AR$42)-MIN(IND!AR$11:AR$42)),100*(MAX(IND!AR$11:AR$42)-IND!AR39)/(MAX(IND!AR$11:AR$42)-MIN(IND!AR$11:AR$42)))</f>
        <v>0</v>
      </c>
      <c r="AS38" s="50">
        <f>IF(AS$1="Sí",100*(IND!AS39-MIN(IND!AS$11:AS$42))/(MAX(IND!AS$11:AS$42)-MIN(IND!AS$11:AS$42)),100*(MAX(IND!AS$11:AS$42)-IND!AS39)/(MAX(IND!AS$11:AS$42)-MIN(IND!AS$11:AS$42)))</f>
        <v>20.835138776531771</v>
      </c>
      <c r="AT38" s="50">
        <f>IF(AT$1="Sí",100*(IND!AT39-MIN(IND!AT$11:AT$42))/(MAX(IND!AT$11:AT$42)-MIN(IND!AT$11:AT$42)),100*(MAX(IND!AT$11:AT$42)-IND!AT39)/(MAX(IND!AT$11:AT$42)-MIN(IND!AT$11:AT$42)))</f>
        <v>20.487508602377776</v>
      </c>
      <c r="AU38" s="50">
        <f>IF(AU$1="Sí",100*(IND!AU39-MIN(IND!AU$11:AU$42))/(MAX(IND!AU$11:AU$42)-MIN(IND!AU$11:AU$42)),100*(MAX(IND!AU$11:AU$42)-IND!AU39)/(MAX(IND!AU$11:AU$42)-MIN(IND!AU$11:AU$42)))</f>
        <v>10.670745697158496</v>
      </c>
      <c r="AV38" s="50">
        <f>IF(AV$1="Sí",100*(IND!AV39-MIN(IND!AV$11:AV$42))/(MAX(IND!AV$11:AV$42)-MIN(IND!AV$11:AV$42)),100*(MAX(IND!AV$11:AV$42)-IND!AV39)/(MAX(IND!AV$11:AV$42)-MIN(IND!AV$11:AV$42)))</f>
        <v>60.118409568195815</v>
      </c>
      <c r="AW38" s="50">
        <f>IF(AW$1="Sí",100*(IND!AW39-MIN(IND!AW$11:AW$42))/(MAX(IND!AW$11:AW$42)-MIN(IND!AW$11:AW$42)),100*(MAX(IND!AW$11:AW$42)-IND!AW39)/(MAX(IND!AW$11:AW$42)-MIN(IND!AW$11:AW$42)))</f>
        <v>16.26095624555267</v>
      </c>
      <c r="AX38" s="50">
        <f>IF(AX$1="Sí",100*(IND!AX39-MIN(IND!AX$11:AX$42))/(MAX(IND!AX$11:AX$42)-MIN(IND!AX$11:AX$42)),100*(MAX(IND!AX$11:AX$42)-IND!AX39)/(MAX(IND!AX$11:AX$42)-MIN(IND!AX$11:AX$42)))</f>
        <v>13.987430534859667</v>
      </c>
      <c r="AY38" s="50">
        <f>IF(AY$1="Sí",100*(IND!AY39-MIN(IND!AY$11:AY$42))/(MAX(IND!AY$11:AY$42)-MIN(IND!AY$11:AY$42)),100*(MAX(IND!AY$11:AY$42)-IND!AY39)/(MAX(IND!AY$11:AY$42)-MIN(IND!AY$11:AY$42)))</f>
        <v>31.18781469290419</v>
      </c>
      <c r="AZ38" s="50">
        <f>IF(AZ$1="Sí",100*(IND!AZ39-MIN(IND!AZ$11:AZ$42))/(MAX(IND!AZ$11:AZ$42)-MIN(IND!AZ$11:AZ$42)),100*(MAX(IND!AZ$11:AZ$42)-IND!AZ39)/(MAX(IND!AZ$11:AZ$42)-MIN(IND!AZ$11:AZ$42)))</f>
        <v>28.215825004007911</v>
      </c>
      <c r="BA38" s="50">
        <f>IF(BA$1="Sí",100*(IND!BA39-MIN(IND!BA$11:BA$42))/(MAX(IND!BA$11:BA$42)-MIN(IND!BA$11:BA$42)),100*(MAX(IND!BA$11:BA$42)-IND!BA39)/(MAX(IND!BA$11:BA$42)-MIN(IND!BA$11:BA$42)))</f>
        <v>12.622455327037885</v>
      </c>
      <c r="BB38" s="50">
        <f>IF(BB$1="Sí",100*(IND!BB39-MIN(IND!BB$11:BB$42))/(MAX(IND!BB$11:BB$42)-MIN(IND!BB$11:BB$42)),100*(MAX(IND!BB$11:BB$42)-IND!BB39)/(MAX(IND!BB$11:BB$42)-MIN(IND!BB$11:BB$42)))</f>
        <v>20.164171953275464</v>
      </c>
      <c r="BC38" s="50">
        <f>IF(BC$1="Sí",100*(IND!BC39-MIN(IND!BC$11:BC$42))/(MAX(IND!BC$11:BC$42)-MIN(IND!BC$11:BC$42)),100*(MAX(IND!BC$11:BC$42)-IND!BC39)/(MAX(IND!BC$11:BC$42)-MIN(IND!BC$11:BC$42)))</f>
        <v>5.7544029414933577</v>
      </c>
      <c r="BD38" s="50">
        <f>IF(BD$1="Sí",100*(IND!BD39-MIN(IND!BD$11:BD$42))/(MAX(IND!BD$11:BD$42)-MIN(IND!BD$11:BD$42)),100*(MAX(IND!BD$11:BD$42)-IND!BD39)/(MAX(IND!BD$11:BD$42)-MIN(IND!BD$11:BD$42)))</f>
        <v>34.038155120788709</v>
      </c>
      <c r="BE38" s="50">
        <f>IF(BE$1="Sí",100*(IND!BE39-MIN(IND!BE$11:BE$42))/(MAX(IND!BE$11:BE$42)-MIN(IND!BE$11:BE$42)),100*(MAX(IND!BE$11:BE$42)-IND!BE39)/(MAX(IND!BE$11:BE$42)-MIN(IND!BE$11:BE$42)))</f>
        <v>24.633092280242693</v>
      </c>
      <c r="BF38" s="50">
        <f>IF(BF$1="Sí",100*(IND!BF39-MIN(IND!BF$11:BF$42))/(MAX(IND!BF$11:BF$42)-MIN(IND!BF$11:BF$42)),100*(MAX(IND!BF$11:BF$42)-IND!BF39)/(MAX(IND!BF$11:BF$42)-MIN(IND!BF$11:BF$42)))</f>
        <v>97.139370562389146</v>
      </c>
      <c r="BG38" s="50">
        <f>IF(BG$1="Sí",100*(IND!BG39-MIN(IND!BG$11:BG$42))/(MAX(IND!BG$11:BG$42)-MIN(IND!BG$11:BG$42)),100*(MAX(IND!BG$11:BG$42)-IND!BG39)/(MAX(IND!BG$11:BG$42)-MIN(IND!BG$11:BG$42)))</f>
        <v>3.6166276522728489</v>
      </c>
      <c r="BH38" s="31"/>
      <c r="BI38" s="50">
        <f>IF(BI$1="Sí",100*(IND!BI39-MIN(IND!BI$11:BI$42))/(MAX(IND!BI$11:BI$42)-MIN(IND!BI$11:BI$42)),100*(MAX(IND!BI$11:BI$42)-IND!BI39)/(MAX(IND!BI$11:BI$42)-MIN(IND!BI$11:BI$42)))</f>
        <v>96.551724137931032</v>
      </c>
      <c r="BJ38" s="31"/>
      <c r="BK38" s="50">
        <f>IF(BK$1="Sí",100*(IND!BK39-MIN(IND!BK$11:BK$42))/(MAX(IND!BK$11:BK$42)-MIN(IND!BK$11:BK$42)),100*(MAX(IND!BK$11:BK$42)-IND!BK39)/(MAX(IND!BK$11:BK$42)-MIN(IND!BK$11:BK$42)))</f>
        <v>51.117536467713983</v>
      </c>
      <c r="BL38" s="50">
        <f>IF(BL$1="Sí",100*(IND!BL39-MIN(IND!BL$11:BL$42))/(MAX(IND!BL$11:BL$42)-MIN(IND!BL$11:BL$42)),100*(MAX(IND!BL$11:BL$42)-IND!BL39)/(MAX(IND!BL$11:BL$42)-MIN(IND!BL$11:BL$42)))</f>
        <v>22.033273697793575</v>
      </c>
      <c r="BM38" s="50">
        <f>IF(BM$1="Sí",100*(IND!BM39-MIN(IND!BM$11:BM$42))/(MAX(IND!BM$11:BM$42)-MIN(IND!BM$11:BM$42)),100*(MAX(IND!BM$11:BM$42)-IND!BM39)/(MAX(IND!BM$11:BM$42)-MIN(IND!BM$11:BM$42)))</f>
        <v>55.770062123649559</v>
      </c>
      <c r="BN38" s="50">
        <f>IF(BN$1="Sí",100*(IND!BN39-MIN(IND!BN$11:BN$42))/(MAX(IND!BN$11:BN$42)-MIN(IND!BN$11:BN$42)),100*(MAX(IND!BN$11:BN$42)-IND!BN39)/(MAX(IND!BN$11:BN$42)-MIN(IND!BN$11:BN$42)))</f>
        <v>70.154626422472262</v>
      </c>
      <c r="BO38" s="50">
        <f>IF(BO$1="Sí",100*(IND!BO39-MIN(IND!BO$11:BO$42))/(MAX(IND!BO$11:BO$42)-MIN(IND!BO$11:BO$42)),100*(MAX(IND!BO$11:BO$42)-IND!BO39)/(MAX(IND!BO$11:BO$42)-MIN(IND!BO$11:BO$42)))</f>
        <v>80.262926045881258</v>
      </c>
      <c r="BP38" s="31"/>
      <c r="BQ38" s="31"/>
      <c r="BR38" s="31"/>
      <c r="BS38" s="31"/>
      <c r="BT38" s="31"/>
      <c r="BU38" s="95"/>
      <c r="BV38" s="8">
        <f>IND!BV39</f>
        <v>4046.2083120000002</v>
      </c>
      <c r="BW38" s="8" t="str">
        <f>IND!BW39</f>
        <v>Centro</v>
      </c>
      <c r="BX38" s="36">
        <f>IND!BX39</f>
        <v>0.82582461476022528</v>
      </c>
      <c r="BY38" s="8">
        <f>IND!BY39</f>
        <v>-5.1343E-2</v>
      </c>
      <c r="BZ38" s="8" t="str">
        <f>IND!BZ39</f>
        <v>Medio</v>
      </c>
      <c r="CA38" s="8">
        <f>IND!CA39</f>
        <v>4.1506037712096999</v>
      </c>
      <c r="CB38" s="36">
        <f>IND!CB39</f>
        <v>0.77377331400847849</v>
      </c>
      <c r="CC38" s="91">
        <f>IND!CC39</f>
        <v>9330.4077039891745</v>
      </c>
    </row>
    <row r="39" spans="1:81" x14ac:dyDescent="0.25">
      <c r="B39" s="5">
        <v>30</v>
      </c>
      <c r="C39" s="6" t="s">
        <v>53</v>
      </c>
      <c r="D39"/>
      <c r="E39" s="50">
        <f>IF(E$1="Sí",100*(IND!E40-MIN(IND!E$11:E$42))/(MAX(IND!E$11:E$42)-MIN(IND!E$11:E$42)),100*(MAX(IND!E$11:E$42)-IND!E40)/(MAX(IND!E$11:E$42)-MIN(IND!E$11:E$42)))</f>
        <v>5.2187068449596836</v>
      </c>
      <c r="F39" s="50">
        <f>IF(F$1="Sí",100*(IND!F40-MIN(IND!F$11:F$42))/(MAX(IND!F$11:F$42)-MIN(IND!F$11:F$42)),100*(MAX(IND!F$11:F$42)-IND!F40)/(MAX(IND!F$11:F$42)-MIN(IND!F$11:F$42)))</f>
        <v>57.332030959278235</v>
      </c>
      <c r="G39" s="50">
        <f>IF(G$1="Sí",100*(IND!G40-MIN(IND!G$11:G$42))/(MAX(IND!G$11:G$42)-MIN(IND!G$11:G$42)),100*(MAX(IND!G$11:G$42)-IND!G40)/(MAX(IND!G$11:G$42)-MIN(IND!G$11:G$42)))</f>
        <v>31.566735578442703</v>
      </c>
      <c r="H39" s="50">
        <f>IF(H$1="Sí",100*(IND!H40-MIN(IND!H$11:H$42))/(MAX(IND!H$11:H$42)-MIN(IND!H$11:H$42)),100*(MAX(IND!H$11:H$42)-IND!H40)/(MAX(IND!H$11:H$42)-MIN(IND!H$11:H$42)))</f>
        <v>59.087407247372802</v>
      </c>
      <c r="I39" s="50">
        <f>IF(I$1="Sí",100*(IND!I40-MIN(IND!I$11:I$42))/(MAX(IND!I$11:I$42)-MIN(IND!I$11:I$42)),100*(MAX(IND!I$11:I$42)-IND!I40)/(MAX(IND!I$11:I$42)-MIN(IND!I$11:I$42)))</f>
        <v>0</v>
      </c>
      <c r="J39" s="50">
        <f>IF(J$1="Sí",100*(IND!J40-MIN(IND!J$11:J$42))/(MAX(IND!J$11:J$42)-MIN(IND!J$11:J$42)),100*(MAX(IND!J$11:J$42)-IND!J40)/(MAX(IND!J$11:J$42)-MIN(IND!J$11:J$42)))</f>
        <v>29.701576257998237</v>
      </c>
      <c r="K39" s="50">
        <f>IF(K$1="Sí",100*(IND!K40-MIN(IND!K$11:K$42))/(MAX(IND!K$11:K$42)-MIN(IND!K$11:K$42)),100*(MAX(IND!K$11:K$42)-IND!K40)/(MAX(IND!K$11:K$42)-MIN(IND!K$11:K$42)))</f>
        <v>20.939146984702223</v>
      </c>
      <c r="L39" s="50">
        <f>IF(L$1="Sí",100*(IND!L40-MIN(IND!L$11:L$42))/(MAX(IND!L$11:L$42)-MIN(IND!L$11:L$42)),100*(MAX(IND!L$11:L$42)-IND!L40)/(MAX(IND!L$11:L$42)-MIN(IND!L$11:L$42)))</f>
        <v>70.261414260216625</v>
      </c>
      <c r="M39" s="50">
        <f>IF(M$1="Sí",100*(IND!M40-MIN(IND!M$11:M$42))/(MAX(IND!M$11:M$42)-MIN(IND!M$11:M$42)),100*(MAX(IND!M$11:M$42)-IND!M40)/(MAX(IND!M$11:M$42)-MIN(IND!M$11:M$42)))</f>
        <v>64.636484753546753</v>
      </c>
      <c r="N39" s="50">
        <f>IF(N$1="Sí",100*(IND!N40-MIN(IND!N$11:N$42))/(MAX(IND!N$11:N$42)-MIN(IND!N$11:N$42)),100*(MAX(IND!N$11:N$42)-IND!N40)/(MAX(IND!N$11:N$42)-MIN(IND!N$11:N$42)))</f>
        <v>38.45595921411423</v>
      </c>
      <c r="O39" s="50">
        <f>IF(O$1="Sí",100*(IND!O40-MIN(IND!O$11:O$42))/(MAX(IND!O$11:O$42)-MIN(IND!O$11:O$42)),100*(MAX(IND!O$11:O$42)-IND!O40)/(MAX(IND!O$11:O$42)-MIN(IND!O$11:O$42)))</f>
        <v>32.437109282727292</v>
      </c>
      <c r="P39" s="50">
        <f>IF(P$1="Sí",100*(IND!P40-MIN(IND!P$11:P$42))/(MAX(IND!P$11:P$42)-MIN(IND!P$11:P$42)),100*(MAX(IND!P$11:P$42)-IND!P40)/(MAX(IND!P$11:P$42)-MIN(IND!P$11:P$42)))</f>
        <v>60.618884726092254</v>
      </c>
      <c r="Q39" s="50">
        <f>IF(Q$1="Sí",100*(IND!Q40-MIN(IND!Q$11:Q$42))/(MAX(IND!Q$11:Q$42)-MIN(IND!Q$11:Q$42)),100*(MAX(IND!Q$11:Q$42)-IND!Q40)/(MAX(IND!Q$11:Q$42)-MIN(IND!Q$11:Q$42)))</f>
        <v>5.6921692029851547</v>
      </c>
      <c r="R39" s="50">
        <f>IF(R$1="Sí",100*(IND!R40-MIN(IND!R$11:R$42))/(MAX(IND!R$11:R$42)-MIN(IND!R$11:R$42)),100*(MAX(IND!R$11:R$42)-IND!R40)/(MAX(IND!R$11:R$42)-MIN(IND!R$11:R$42)))</f>
        <v>90.434015515913174</v>
      </c>
      <c r="S39" s="50">
        <f>IF(S$1="Sí",100*(IND!S40-MIN(IND!S$11:S$42))/(MAX(IND!S$11:S$42)-MIN(IND!S$11:S$42)),100*(MAX(IND!S$11:S$42)-IND!S40)/(MAX(IND!S$11:S$42)-MIN(IND!S$11:S$42)))</f>
        <v>54.932501992088397</v>
      </c>
      <c r="T39" s="50">
        <f>IF(T$1="Sí",100*(IND!T40-MIN(IND!T$11:T$42))/(MAX(IND!T$11:T$42)-MIN(IND!T$11:T$42)),100*(MAX(IND!T$11:T$42)-IND!T40)/(MAX(IND!T$11:T$42)-MIN(IND!T$11:T$42)))</f>
        <v>22.25323896944121</v>
      </c>
      <c r="U39" s="50">
        <f>IF(U$1="Sí",100*(IND!U40-MIN(IND!U$11:U$42))/(MAX(IND!U$11:U$42)-MIN(IND!U$11:U$42)),100*(MAX(IND!U$11:U$42)-IND!U40)/(MAX(IND!U$11:U$42)-MIN(IND!U$11:U$42)))</f>
        <v>32.730980341036172</v>
      </c>
      <c r="V39" s="50">
        <f>IF(V$1="Sí",100*(IND!V40-MIN(IND!V$11:V$42))/(MAX(IND!V$11:V$42)-MIN(IND!V$11:V$42)),100*(MAX(IND!V$11:V$42)-IND!V40)/(MAX(IND!V$11:V$42)-MIN(IND!V$11:V$42)))</f>
        <v>44.452417567922559</v>
      </c>
      <c r="W39" s="50">
        <f>IF(W$1="Sí",100*(IND!W40-MIN(IND!W$11:W$42))/(MAX(IND!W$11:W$42)-MIN(IND!W$11:W$42)),100*(MAX(IND!W$11:W$42)-IND!W40)/(MAX(IND!W$11:W$42)-MIN(IND!W$11:W$42)))</f>
        <v>39.344473375490033</v>
      </c>
      <c r="X39" s="50">
        <f>IF(X$1="Sí",100*(IND!X40-MIN(IND!X$11:X$42))/(MAX(IND!X$11:X$42)-MIN(IND!X$11:X$42)),100*(MAX(IND!X$11:X$42)-IND!X40)/(MAX(IND!X$11:X$42)-MIN(IND!X$11:X$42)))</f>
        <v>63.257840829569346</v>
      </c>
      <c r="Y39" s="50">
        <f>IF(Y$1="Sí",100*(IND!Y40-MIN(IND!Y$11:Y$42))/(MAX(IND!Y$11:Y$42)-MIN(IND!Y$11:Y$42)),100*(MAX(IND!Y$11:Y$42)-IND!Y40)/(MAX(IND!Y$11:Y$42)-MIN(IND!Y$11:Y$42)))</f>
        <v>44.150234591786493</v>
      </c>
      <c r="Z39" s="50">
        <f>IF(Z$1="Sí",100*(IND!Z40-MIN(IND!Z$11:Z$42))/(MAX(IND!Z$11:Z$42)-MIN(IND!Z$11:Z$42)),100*(MAX(IND!Z$11:Z$42)-IND!Z40)/(MAX(IND!Z$11:Z$42)-MIN(IND!Z$11:Z$42)))</f>
        <v>30.905434609151047</v>
      </c>
      <c r="AA39" s="50">
        <f>IF(AA$1="Sí",100*(IND!AA40-MIN(IND!AA$11:AA$42))/(MAX(IND!AA$11:AA$42)-MIN(IND!AA$11:AA$42)),100*(MAX(IND!AA$11:AA$42)-IND!AA40)/(MAX(IND!AA$11:AA$42)-MIN(IND!AA$11:AA$42)))</f>
        <v>33.823866278045806</v>
      </c>
      <c r="AB39" s="50">
        <f>IF(AB$1="Sí",100*(IND!AB40-MIN(IND!AB$11:AB$42))/(MAX(IND!AB$11:AB$42)-MIN(IND!AB$11:AB$42)),100*(MAX(IND!AB$11:AB$42)-IND!AB40)/(MAX(IND!AB$11:AB$42)-MIN(IND!AB$11:AB$42)))</f>
        <v>0</v>
      </c>
      <c r="AC39" s="50">
        <f>IF(AC$1="Sí",100*(IND!AC40-MIN(IND!AC$11:AC$42))/(MAX(IND!AC$11:AC$42)-MIN(IND!AC$11:AC$42)),100*(MAX(IND!AC$11:AC$42)-IND!AC40)/(MAX(IND!AC$11:AC$42)-MIN(IND!AC$11:AC$42)))</f>
        <v>72.2222222222222</v>
      </c>
      <c r="AD39" s="50">
        <f>IF(AD$1="Sí",100*(IND!AD40-MIN(IND!AD$11:AD$42))/(MAX(IND!AD$11:AD$42)-MIN(IND!AD$11:AD$42)),100*(MAX(IND!AD$11:AD$42)-IND!AD40)/(MAX(IND!AD$11:AD$42)-MIN(IND!AD$11:AD$42)))</f>
        <v>56.93597903749027</v>
      </c>
      <c r="AE39" s="50">
        <f>IF(AE$1="Sí",100*(IND!AE40-MIN(IND!AE$11:AE$42))/(MAX(IND!AE$11:AE$42)-MIN(IND!AE$11:AE$42)),100*(MAX(IND!AE$11:AE$42)-IND!AE40)/(MAX(IND!AE$11:AE$42)-MIN(IND!AE$11:AE$42)))</f>
        <v>45.684371416629176</v>
      </c>
      <c r="AF39" s="50">
        <f>IF(AF$1="Sí",100*(IND!AF40-MIN(IND!AF$11:AF$42))/(MAX(IND!AF$11:AF$42)-MIN(IND!AF$11:AF$42)),100*(MAX(IND!AF$11:AF$42)-IND!AF40)/(MAX(IND!AF$11:AF$42)-MIN(IND!AF$11:AF$42)))</f>
        <v>23.597924639502722</v>
      </c>
      <c r="AG39" s="50">
        <f>IF(AG$1="Sí",100*(IND!AG40-MIN(IND!AG$11:AG$42))/(MAX(IND!AG$11:AG$42)-MIN(IND!AG$11:AG$42)),100*(MAX(IND!AG$11:AG$42)-IND!AG40)/(MAX(IND!AG$11:AG$42)-MIN(IND!AG$11:AG$42)))</f>
        <v>96.052615638842468</v>
      </c>
      <c r="AH39" s="50">
        <f>IF(AH$1="Sí",100*(IND!AH40-MIN(IND!AH$11:AH$42))/(MAX(IND!AH$11:AH$42)-MIN(IND!AH$11:AH$42)),100*(MAX(IND!AH$11:AH$42)-IND!AH40)/(MAX(IND!AH$11:AH$42)-MIN(IND!AH$11:AH$42)))</f>
        <v>60.778493687831876</v>
      </c>
      <c r="AI39" s="50">
        <f>IF(AI$1="Sí",100*(IND!AI40-MIN(IND!AI$11:AI$42))/(MAX(IND!AI$11:AI$42)-MIN(IND!AI$11:AI$42)),100*(MAX(IND!AI$11:AI$42)-IND!AI40)/(MAX(IND!AI$11:AI$42)-MIN(IND!AI$11:AI$42)))</f>
        <v>32.75944152989711</v>
      </c>
      <c r="AJ39" s="50">
        <f>IF(AJ$1="Sí",100*(IND!AJ40-MIN(IND!AJ$11:AJ$42))/(MAX(IND!AJ$11:AJ$42)-MIN(IND!AJ$11:AJ$42)),100*(MAX(IND!AJ$11:AJ$42)-IND!AJ40)/(MAX(IND!AJ$11:AJ$42)-MIN(IND!AJ$11:AJ$42)))</f>
        <v>9.8394154828910985</v>
      </c>
      <c r="AK39" s="50">
        <f>IF(AK$1="Sí",100*(IND!AK40-MIN(IND!AK$11:AK$42))/(MAX(IND!AK$11:AK$42)-MIN(IND!AK$11:AK$42)),100*(MAX(IND!AK$11:AK$42)-IND!AK40)/(MAX(IND!AK$11:AK$42)-MIN(IND!AK$11:AK$42)))</f>
        <v>19.166763003727123</v>
      </c>
      <c r="AL39" s="50">
        <f>IF(AL$1="Sí",100*(IND!AL40-MIN(IND!AL$11:AL$42))/(MAX(IND!AL$11:AL$42)-MIN(IND!AL$11:AL$42)),100*(MAX(IND!AL$11:AL$42)-IND!AL40)/(MAX(IND!AL$11:AL$42)-MIN(IND!AL$11:AL$42)))</f>
        <v>2.2025995028428325</v>
      </c>
      <c r="AM39" s="50">
        <f>IF(AM$1="Sí",100*(IND!AM40-MIN(IND!AM$11:AM$42))/(MAX(IND!AM$11:AM$42)-MIN(IND!AM$11:AM$42)),100*(MAX(IND!AM$11:AM$42)-IND!AM40)/(MAX(IND!AM$11:AM$42)-MIN(IND!AM$11:AM$42)))</f>
        <v>24.894562702644432</v>
      </c>
      <c r="AN39" s="50">
        <f>IF(AN$1="Sí",100*(IND!AN40-MIN(IND!AN$11:AN$42))/(MAX(IND!AN$11:AN$42)-MIN(IND!AN$11:AN$42)),100*(MAX(IND!AN$11:AN$42)-IND!AN40)/(MAX(IND!AN$11:AN$42)-MIN(IND!AN$11:AN$42)))</f>
        <v>23.512772162256269</v>
      </c>
      <c r="AO39" s="31"/>
      <c r="AP39" s="31"/>
      <c r="AQ39" s="50">
        <f>IF(AQ$1="Sí",100*(IND!AQ40-MIN(IND!AQ$11:AQ$42))/(MAX(IND!AQ$11:AQ$42)-MIN(IND!AQ$11:AQ$42)),100*(MAX(IND!AQ$11:AQ$42)-IND!AQ40)/(MAX(IND!AQ$11:AQ$42)-MIN(IND!AQ$11:AQ$42)))</f>
        <v>39.843688502949874</v>
      </c>
      <c r="AR39" s="50">
        <f>IF(AR$1="Sí",100*(IND!AR40-MIN(IND!AR$11:AR$42))/(MAX(IND!AR$11:AR$42)-MIN(IND!AR$11:AR$42)),100*(MAX(IND!AR$11:AR$42)-IND!AR40)/(MAX(IND!AR$11:AR$42)-MIN(IND!AR$11:AR$42)))</f>
        <v>4.2808479915649631</v>
      </c>
      <c r="AS39" s="50">
        <f>IF(AS$1="Sí",100*(IND!AS40-MIN(IND!AS$11:AS$42))/(MAX(IND!AS$11:AS$42)-MIN(IND!AS$11:AS$42)),100*(MAX(IND!AS$11:AS$42)-IND!AS40)/(MAX(IND!AS$11:AS$42)-MIN(IND!AS$11:AS$42)))</f>
        <v>4.7874486047123908</v>
      </c>
      <c r="AT39" s="50">
        <f>IF(AT$1="Sí",100*(IND!AT40-MIN(IND!AT$11:AT$42))/(MAX(IND!AT$11:AT$42)-MIN(IND!AT$11:AT$42)),100*(MAX(IND!AT$11:AT$42)-IND!AT40)/(MAX(IND!AT$11:AT$42)-MIN(IND!AT$11:AT$42)))</f>
        <v>46.345976207192315</v>
      </c>
      <c r="AU39" s="50">
        <f>IF(AU$1="Sí",100*(IND!AU40-MIN(IND!AU$11:AU$42))/(MAX(IND!AU$11:AU$42)-MIN(IND!AU$11:AU$42)),100*(MAX(IND!AU$11:AU$42)-IND!AU40)/(MAX(IND!AU$11:AU$42)-MIN(IND!AU$11:AU$42)))</f>
        <v>9.7868190004960365</v>
      </c>
      <c r="AV39" s="50">
        <f>IF(AV$1="Sí",100*(IND!AV40-MIN(IND!AV$11:AV$42))/(MAX(IND!AV$11:AV$42)-MIN(IND!AV$11:AV$42)),100*(MAX(IND!AV$11:AV$42)-IND!AV40)/(MAX(IND!AV$11:AV$42)-MIN(IND!AV$11:AV$42)))</f>
        <v>61.16007929557383</v>
      </c>
      <c r="AW39" s="50">
        <f>IF(AW$1="Sí",100*(IND!AW40-MIN(IND!AW$11:AW$42))/(MAX(IND!AW$11:AW$42)-MIN(IND!AW$11:AW$42)),100*(MAX(IND!AW$11:AW$42)-IND!AW40)/(MAX(IND!AW$11:AW$42)-MIN(IND!AW$11:AW$42)))</f>
        <v>4.0360754777651016</v>
      </c>
      <c r="AX39" s="50">
        <f>IF(AX$1="Sí",100*(IND!AX40-MIN(IND!AX$11:AX$42))/(MAX(IND!AX$11:AX$42)-MIN(IND!AX$11:AX$42)),100*(MAX(IND!AX$11:AX$42)-IND!AX40)/(MAX(IND!AX$11:AX$42)-MIN(IND!AX$11:AX$42)))</f>
        <v>2.9739967181027445</v>
      </c>
      <c r="AY39" s="50">
        <f>IF(AY$1="Sí",100*(IND!AY40-MIN(IND!AY$11:AY$42))/(MAX(IND!AY$11:AY$42)-MIN(IND!AY$11:AY$42)),100*(MAX(IND!AY$11:AY$42)-IND!AY40)/(MAX(IND!AY$11:AY$42)-MIN(IND!AY$11:AY$42)))</f>
        <v>7.1689607428508459</v>
      </c>
      <c r="AZ39" s="50">
        <f>IF(AZ$1="Sí",100*(IND!AZ40-MIN(IND!AZ$11:AZ$42))/(MAX(IND!AZ$11:AZ$42)-MIN(IND!AZ$11:AZ$42)),100*(MAX(IND!AZ$11:AZ$42)-IND!AZ40)/(MAX(IND!AZ$11:AZ$42)-MIN(IND!AZ$11:AZ$42)))</f>
        <v>6.6677597039707619</v>
      </c>
      <c r="BA39" s="50">
        <f>IF(BA$1="Sí",100*(IND!BA40-MIN(IND!BA$11:BA$42))/(MAX(IND!BA$11:BA$42)-MIN(IND!BA$11:BA$42)),100*(MAX(IND!BA$11:BA$42)-IND!BA40)/(MAX(IND!BA$11:BA$42)-MIN(IND!BA$11:BA$42)))</f>
        <v>0.82867574397922783</v>
      </c>
      <c r="BB39" s="50">
        <f>IF(BB$1="Sí",100*(IND!BB40-MIN(IND!BB$11:BB$42))/(MAX(IND!BB$11:BB$42)-MIN(IND!BB$11:BB$42)),100*(MAX(IND!BB$11:BB$42)-IND!BB40)/(MAX(IND!BB$11:BB$42)-MIN(IND!BB$11:BB$42)))</f>
        <v>0</v>
      </c>
      <c r="BC39" s="50">
        <f>IF(BC$1="Sí",100*(IND!BC40-MIN(IND!BC$11:BC$42))/(MAX(IND!BC$11:BC$42)-MIN(IND!BC$11:BC$42)),100*(MAX(IND!BC$11:BC$42)-IND!BC40)/(MAX(IND!BC$11:BC$42)-MIN(IND!BC$11:BC$42)))</f>
        <v>0</v>
      </c>
      <c r="BD39" s="50">
        <f>IF(BD$1="Sí",100*(IND!BD40-MIN(IND!BD$11:BD$42))/(MAX(IND!BD$11:BD$42)-MIN(IND!BD$11:BD$42)),100*(MAX(IND!BD$11:BD$42)-IND!BD40)/(MAX(IND!BD$11:BD$42)-MIN(IND!BD$11:BD$42)))</f>
        <v>2.0587663146465753</v>
      </c>
      <c r="BE39" s="50">
        <f>IF(BE$1="Sí",100*(IND!BE40-MIN(IND!BE$11:BE$42))/(MAX(IND!BE$11:BE$42)-MIN(IND!BE$11:BE$42)),100*(MAX(IND!BE$11:BE$42)-IND!BE40)/(MAX(IND!BE$11:BE$42)-MIN(IND!BE$11:BE$42)))</f>
        <v>18.126902037630419</v>
      </c>
      <c r="BF39" s="50">
        <f>IF(BF$1="Sí",100*(IND!BF40-MIN(IND!BF$11:BF$42))/(MAX(IND!BF$11:BF$42)-MIN(IND!BF$11:BF$42)),100*(MAX(IND!BF$11:BF$42)-IND!BF40)/(MAX(IND!BF$11:BF$42)-MIN(IND!BF$11:BF$42)))</f>
        <v>65.459808631813019</v>
      </c>
      <c r="BG39" s="50">
        <f>IF(BG$1="Sí",100*(IND!BG40-MIN(IND!BG$11:BG$42))/(MAX(IND!BG$11:BG$42)-MIN(IND!BG$11:BG$42)),100*(MAX(IND!BG$11:BG$42)-IND!BG40)/(MAX(IND!BG$11:BG$42)-MIN(IND!BG$11:BG$42)))</f>
        <v>12.299342918535174</v>
      </c>
      <c r="BH39" s="31"/>
      <c r="BI39" s="50">
        <f>IF(BI$1="Sí",100*(IND!BI40-MIN(IND!BI$11:BI$42))/(MAX(IND!BI$11:BI$42)-MIN(IND!BI$11:BI$42)),100*(MAX(IND!BI$11:BI$42)-IND!BI40)/(MAX(IND!BI$11:BI$42)-MIN(IND!BI$11:BI$42)))</f>
        <v>39.853024307518375</v>
      </c>
      <c r="BJ39" s="31"/>
      <c r="BK39" s="50">
        <f>IF(BK$1="Sí",100*(IND!BK40-MIN(IND!BK$11:BK$42))/(MAX(IND!BK$11:BK$42)-MIN(IND!BK$11:BK$42)),100*(MAX(IND!BK$11:BK$42)-IND!BK40)/(MAX(IND!BK$11:BK$42)-MIN(IND!BK$11:BK$42)))</f>
        <v>28.646153387137439</v>
      </c>
      <c r="BL39" s="50">
        <f>IF(BL$1="Sí",100*(IND!BL40-MIN(IND!BL$11:BL$42))/(MAX(IND!BL$11:BL$42)-MIN(IND!BL$11:BL$42)),100*(MAX(IND!BL$11:BL$42)-IND!BL40)/(MAX(IND!BL$11:BL$42)-MIN(IND!BL$11:BL$42)))</f>
        <v>23.972179934087983</v>
      </c>
      <c r="BM39" s="50">
        <f>IF(BM$1="Sí",100*(IND!BM40-MIN(IND!BM$11:BM$42))/(MAX(IND!BM$11:BM$42)-MIN(IND!BM$11:BM$42)),100*(MAX(IND!BM$11:BM$42)-IND!BM40)/(MAX(IND!BM$11:BM$42)-MIN(IND!BM$11:BM$42)))</f>
        <v>51.819969192471937</v>
      </c>
      <c r="BN39" s="50">
        <f>IF(BN$1="Sí",100*(IND!BN40-MIN(IND!BN$11:BN$42))/(MAX(IND!BN$11:BN$42)-MIN(IND!BN$11:BN$42)),100*(MAX(IND!BN$11:BN$42)-IND!BN40)/(MAX(IND!BN$11:BN$42)-MIN(IND!BN$11:BN$42)))</f>
        <v>18.260041579544971</v>
      </c>
      <c r="BO39" s="50">
        <f>IF(BO$1="Sí",100*(IND!BO40-MIN(IND!BO$11:BO$42))/(MAX(IND!BO$11:BO$42)-MIN(IND!BO$11:BO$42)),100*(MAX(IND!BO$11:BO$42)-IND!BO40)/(MAX(IND!BO$11:BO$42)-MIN(IND!BO$11:BO$42)))</f>
        <v>66.098100396900165</v>
      </c>
      <c r="BP39" s="31"/>
      <c r="BQ39" s="31"/>
      <c r="BR39" s="31"/>
      <c r="BS39" s="31"/>
      <c r="BT39" s="31"/>
      <c r="BU39" s="95"/>
      <c r="BV39" s="8">
        <f>IND!BV40</f>
        <v>4505.5291299999999</v>
      </c>
      <c r="BW39" s="8" t="str">
        <f>IND!BW40</f>
        <v>Sur-sureste</v>
      </c>
      <c r="BX39" s="36">
        <f>IND!BX40</f>
        <v>0.61894949316229098</v>
      </c>
      <c r="BY39" s="8">
        <f>IND!BY40</f>
        <v>1.1354900000000001</v>
      </c>
      <c r="BZ39" s="8" t="str">
        <f>IND!BZ40</f>
        <v>Alto</v>
      </c>
      <c r="CA39" s="8">
        <f>IND!CA40</f>
        <v>3.4923007488250999</v>
      </c>
      <c r="CB39" s="36">
        <f>IND!CB40</f>
        <v>0.72745550970182871</v>
      </c>
      <c r="CC39" s="91">
        <f>IND!CC40</f>
        <v>9429.4479396862098</v>
      </c>
    </row>
    <row r="40" spans="1:81" x14ac:dyDescent="0.25">
      <c r="B40" s="5">
        <v>31</v>
      </c>
      <c r="C40" s="6" t="s">
        <v>54</v>
      </c>
      <c r="D40"/>
      <c r="E40" s="50">
        <f>IF(E$1="Sí",100*(IND!E41-MIN(IND!E$11:E$42))/(MAX(IND!E$11:E$42)-MIN(IND!E$11:E$42)),100*(MAX(IND!E$11:E$42)-IND!E41)/(MAX(IND!E$11:E$42)-MIN(IND!E$11:E$42)))</f>
        <v>40.62126699757389</v>
      </c>
      <c r="F40" s="50">
        <f>IF(F$1="Sí",100*(IND!F41-MIN(IND!F$11:F$42))/(MAX(IND!F$11:F$42)-MIN(IND!F$11:F$42)),100*(MAX(IND!F$11:F$42)-IND!F41)/(MAX(IND!F$11:F$42)-MIN(IND!F$11:F$42)))</f>
        <v>4.3574481851577236</v>
      </c>
      <c r="G40" s="50">
        <f>IF(G$1="Sí",100*(IND!G41-MIN(IND!G$11:G$42))/(MAX(IND!G$11:G$42)-MIN(IND!G$11:G$42)),100*(MAX(IND!G$11:G$42)-IND!G41)/(MAX(IND!G$11:G$42)-MIN(IND!G$11:G$42)))</f>
        <v>48.834149645340887</v>
      </c>
      <c r="H40" s="50">
        <f>IF(H$1="Sí",100*(IND!H41-MIN(IND!H$11:H$42))/(MAX(IND!H$11:H$42)-MIN(IND!H$11:H$42)),100*(MAX(IND!H$11:H$42)-IND!H41)/(MAX(IND!H$11:H$42)-MIN(IND!H$11:H$42)))</f>
        <v>75.249321417207696</v>
      </c>
      <c r="I40" s="50">
        <f>IF(I$1="Sí",100*(IND!I41-MIN(IND!I$11:I$42))/(MAX(IND!I$11:I$42)-MIN(IND!I$11:I$42)),100*(MAX(IND!I$11:I$42)-IND!I41)/(MAX(IND!I$11:I$42)-MIN(IND!I$11:I$42)))</f>
        <v>65.515285991008298</v>
      </c>
      <c r="J40" s="50">
        <f>IF(J$1="Sí",100*(IND!J41-MIN(IND!J$11:J$42))/(MAX(IND!J$11:J$42)-MIN(IND!J$11:J$42)),100*(MAX(IND!J$11:J$42)-IND!J41)/(MAX(IND!J$11:J$42)-MIN(IND!J$11:J$42)))</f>
        <v>88.472875626700855</v>
      </c>
      <c r="K40" s="50">
        <f>IF(K$1="Sí",100*(IND!K41-MIN(IND!K$11:K$42))/(MAX(IND!K$11:K$42)-MIN(IND!K$11:K$42)),100*(MAX(IND!K$11:K$42)-IND!K41)/(MAX(IND!K$11:K$42)-MIN(IND!K$11:K$42)))</f>
        <v>92.882315017204306</v>
      </c>
      <c r="L40" s="50">
        <f>IF(L$1="Sí",100*(IND!L41-MIN(IND!L$11:L$42))/(MAX(IND!L$11:L$42)-MIN(IND!L$11:L$42)),100*(MAX(IND!L$11:L$42)-IND!L41)/(MAX(IND!L$11:L$42)-MIN(IND!L$11:L$42)))</f>
        <v>69.933747103779723</v>
      </c>
      <c r="M40" s="50">
        <f>IF(M$1="Sí",100*(IND!M41-MIN(IND!M$11:M$42))/(MAX(IND!M$11:M$42)-MIN(IND!M$11:M$42)),100*(MAX(IND!M$11:M$42)-IND!M41)/(MAX(IND!M$11:M$42)-MIN(IND!M$11:M$42)))</f>
        <v>4.1179279907354633</v>
      </c>
      <c r="N40" s="50">
        <f>IF(N$1="Sí",100*(IND!N41-MIN(IND!N$11:N$42))/(MAX(IND!N$11:N$42)-MIN(IND!N$11:N$42)),100*(MAX(IND!N$11:N$42)-IND!N41)/(MAX(IND!N$11:N$42)-MIN(IND!N$11:N$42)))</f>
        <v>2.2766157777383329</v>
      </c>
      <c r="O40" s="50">
        <f>IF(O$1="Sí",100*(IND!O41-MIN(IND!O$11:O$42))/(MAX(IND!O$11:O$42)-MIN(IND!O$11:O$42)),100*(MAX(IND!O$11:O$42)-IND!O41)/(MAX(IND!O$11:O$42)-MIN(IND!O$11:O$42)))</f>
        <v>21.749465455609908</v>
      </c>
      <c r="P40" s="50">
        <f>IF(P$1="Sí",100*(IND!P41-MIN(IND!P$11:P$42))/(MAX(IND!P$11:P$42)-MIN(IND!P$11:P$42)),100*(MAX(IND!P$11:P$42)-IND!P41)/(MAX(IND!P$11:P$42)-MIN(IND!P$11:P$42)))</f>
        <v>59.977765320555122</v>
      </c>
      <c r="Q40" s="50">
        <f>IF(Q$1="Sí",100*(IND!Q41-MIN(IND!Q$11:Q$42))/(MAX(IND!Q$11:Q$42)-MIN(IND!Q$11:Q$42)),100*(MAX(IND!Q$11:Q$42)-IND!Q41)/(MAX(IND!Q$11:Q$42)-MIN(IND!Q$11:Q$42)))</f>
        <v>21.559513099035492</v>
      </c>
      <c r="R40" s="50">
        <f>IF(R$1="Sí",100*(IND!R41-MIN(IND!R$11:R$42))/(MAX(IND!R$11:R$42)-MIN(IND!R$11:R$42)),100*(MAX(IND!R$11:R$42)-IND!R41)/(MAX(IND!R$11:R$42)-MIN(IND!R$11:R$42)))</f>
        <v>66.212247967703817</v>
      </c>
      <c r="S40" s="50">
        <f>IF(S$1="Sí",100*(IND!S41-MIN(IND!S$11:S$42))/(MAX(IND!S$11:S$42)-MIN(IND!S$11:S$42)),100*(MAX(IND!S$11:S$42)-IND!S41)/(MAX(IND!S$11:S$42)-MIN(IND!S$11:S$42)))</f>
        <v>38.289110419987288</v>
      </c>
      <c r="T40" s="50">
        <f>IF(T$1="Sí",100*(IND!T41-MIN(IND!T$11:T$42))/(MAX(IND!T$11:T$42)-MIN(IND!T$11:T$42)),100*(MAX(IND!T$11:T$42)-IND!T41)/(MAX(IND!T$11:T$42)-MIN(IND!T$11:T$42)))</f>
        <v>38.619447187732391</v>
      </c>
      <c r="U40" s="50">
        <f>IF(U$1="Sí",100*(IND!U41-MIN(IND!U$11:U$42))/(MAX(IND!U$11:U$42)-MIN(IND!U$11:U$42)),100*(MAX(IND!U$11:U$42)-IND!U41)/(MAX(IND!U$11:U$42)-MIN(IND!U$11:U$42)))</f>
        <v>51.133006206025826</v>
      </c>
      <c r="V40" s="50">
        <f>IF(V$1="Sí",100*(IND!V41-MIN(IND!V$11:V$42))/(MAX(IND!V$11:V$42)-MIN(IND!V$11:V$42)),100*(MAX(IND!V$11:V$42)-IND!V41)/(MAX(IND!V$11:V$42)-MIN(IND!V$11:V$42)))</f>
        <v>100</v>
      </c>
      <c r="W40" s="50">
        <f>IF(W$1="Sí",100*(IND!W41-MIN(IND!W$11:W$42))/(MAX(IND!W$11:W$42)-MIN(IND!W$11:W$42)),100*(MAX(IND!W$11:W$42)-IND!W41)/(MAX(IND!W$11:W$42)-MIN(IND!W$11:W$42)))</f>
        <v>76.706057397922706</v>
      </c>
      <c r="X40" s="50">
        <f>IF(X$1="Sí",100*(IND!X41-MIN(IND!X$11:X$42))/(MAX(IND!X$11:X$42)-MIN(IND!X$11:X$42)),100*(MAX(IND!X$11:X$42)-IND!X41)/(MAX(IND!X$11:X$42)-MIN(IND!X$11:X$42)))</f>
        <v>15.797760671798466</v>
      </c>
      <c r="Y40" s="50">
        <f>IF(Y$1="Sí",100*(IND!Y41-MIN(IND!Y$11:Y$42))/(MAX(IND!Y$11:Y$42)-MIN(IND!Y$11:Y$42)),100*(MAX(IND!Y$11:Y$42)-IND!Y41)/(MAX(IND!Y$11:Y$42)-MIN(IND!Y$11:Y$42)))</f>
        <v>2.7901895173012314</v>
      </c>
      <c r="Z40" s="50">
        <f>IF(Z$1="Sí",100*(IND!Z41-MIN(IND!Z$11:Z$42))/(MAX(IND!Z$11:Z$42)-MIN(IND!Z$11:Z$42)),100*(MAX(IND!Z$11:Z$42)-IND!Z41)/(MAX(IND!Z$11:Z$42)-MIN(IND!Z$11:Z$42)))</f>
        <v>9.9673850527153096</v>
      </c>
      <c r="AA40" s="50">
        <f>IF(AA$1="Sí",100*(IND!AA41-MIN(IND!AA$11:AA$42))/(MAX(IND!AA$11:AA$42)-MIN(IND!AA$11:AA$42)),100*(MAX(IND!AA$11:AA$42)-IND!AA41)/(MAX(IND!AA$11:AA$42)-MIN(IND!AA$11:AA$42)))</f>
        <v>57.382670243274177</v>
      </c>
      <c r="AB40" s="50">
        <f>IF(AB$1="Sí",100*(IND!AB41-MIN(IND!AB$11:AB$42))/(MAX(IND!AB$11:AB$42)-MIN(IND!AB$11:AB$42)),100*(MAX(IND!AB$11:AB$42)-IND!AB41)/(MAX(IND!AB$11:AB$42)-MIN(IND!AB$11:AB$42)))</f>
        <v>0</v>
      </c>
      <c r="AC40" s="50">
        <f>IF(AC$1="Sí",100*(IND!AC41-MIN(IND!AC$11:AC$42))/(MAX(IND!AC$11:AC$42)-MIN(IND!AC$11:AC$42)),100*(MAX(IND!AC$11:AC$42)-IND!AC41)/(MAX(IND!AC$11:AC$42)-MIN(IND!AC$11:AC$42)))</f>
        <v>80.392156862745068</v>
      </c>
      <c r="AD40" s="50">
        <f>IF(AD$1="Sí",100*(IND!AD41-MIN(IND!AD$11:AD$42))/(MAX(IND!AD$11:AD$42)-MIN(IND!AD$11:AD$42)),100*(MAX(IND!AD$11:AD$42)-IND!AD41)/(MAX(IND!AD$11:AD$42)-MIN(IND!AD$11:AD$42)))</f>
        <v>100</v>
      </c>
      <c r="AE40" s="50">
        <f>IF(AE$1="Sí",100*(IND!AE41-MIN(IND!AE$11:AE$42))/(MAX(IND!AE$11:AE$42)-MIN(IND!AE$11:AE$42)),100*(MAX(IND!AE$11:AE$42)-IND!AE41)/(MAX(IND!AE$11:AE$42)-MIN(IND!AE$11:AE$42)))</f>
        <v>55.801102728250768</v>
      </c>
      <c r="AF40" s="50">
        <f>IF(AF$1="Sí",100*(IND!AF41-MIN(IND!AF$11:AF$42))/(MAX(IND!AF$11:AF$42)-MIN(IND!AF$11:AF$42)),100*(MAX(IND!AF$11:AF$42)-IND!AF41)/(MAX(IND!AF$11:AF$42)-MIN(IND!AF$11:AF$42)))</f>
        <v>100</v>
      </c>
      <c r="AG40" s="50">
        <f>IF(AG$1="Sí",100*(IND!AG41-MIN(IND!AG$11:AG$42))/(MAX(IND!AG$11:AG$42)-MIN(IND!AG$11:AG$42)),100*(MAX(IND!AG$11:AG$42)-IND!AG41)/(MAX(IND!AG$11:AG$42)-MIN(IND!AG$11:AG$42)))</f>
        <v>76.109782712400872</v>
      </c>
      <c r="AH40" s="50">
        <f>IF(AH$1="Sí",100*(IND!AH41-MIN(IND!AH$11:AH$42))/(MAX(IND!AH$11:AH$42)-MIN(IND!AH$11:AH$42)),100*(MAX(IND!AH$11:AH$42)-IND!AH41)/(MAX(IND!AH$11:AH$42)-MIN(IND!AH$11:AH$42)))</f>
        <v>100</v>
      </c>
      <c r="AI40" s="50">
        <f>IF(AI$1="Sí",100*(IND!AI41-MIN(IND!AI$11:AI$42))/(MAX(IND!AI$11:AI$42)-MIN(IND!AI$11:AI$42)),100*(MAX(IND!AI$11:AI$42)-IND!AI41)/(MAX(IND!AI$11:AI$42)-MIN(IND!AI$11:AI$42)))</f>
        <v>21.528386152348538</v>
      </c>
      <c r="AJ40" s="50">
        <f>IF(AJ$1="Sí",100*(IND!AJ41-MIN(IND!AJ$11:AJ$42))/(MAX(IND!AJ$11:AJ$42)-MIN(IND!AJ$11:AJ$42)),100*(MAX(IND!AJ$11:AJ$42)-IND!AJ41)/(MAX(IND!AJ$11:AJ$42)-MIN(IND!AJ$11:AJ$42)))</f>
        <v>31.1347778920465</v>
      </c>
      <c r="AK40" s="50">
        <f>IF(AK$1="Sí",100*(IND!AK41-MIN(IND!AK$11:AK$42))/(MAX(IND!AK$11:AK$42)-MIN(IND!AK$11:AK$42)),100*(MAX(IND!AK$11:AK$42)-IND!AK41)/(MAX(IND!AK$11:AK$42)-MIN(IND!AK$11:AK$42)))</f>
        <v>47.568049719058642</v>
      </c>
      <c r="AL40" s="50">
        <f>IF(AL$1="Sí",100*(IND!AL41-MIN(IND!AL$11:AL$42))/(MAX(IND!AL$11:AL$42)-MIN(IND!AL$11:AL$42)),100*(MAX(IND!AL$11:AL$42)-IND!AL41)/(MAX(IND!AL$11:AL$42)-MIN(IND!AL$11:AL$42)))</f>
        <v>30.265355208359331</v>
      </c>
      <c r="AM40" s="50">
        <f>IF(AM$1="Sí",100*(IND!AM41-MIN(IND!AM$11:AM$42))/(MAX(IND!AM$11:AM$42)-MIN(IND!AM$11:AM$42)),100*(MAX(IND!AM$11:AM$42)-IND!AM41)/(MAX(IND!AM$11:AM$42)-MIN(IND!AM$11:AM$42)))</f>
        <v>18.521890230788227</v>
      </c>
      <c r="AN40" s="50">
        <f>IF(AN$1="Sí",100*(IND!AN41-MIN(IND!AN$11:AN$42))/(MAX(IND!AN$11:AN$42)-MIN(IND!AN$11:AN$42)),100*(MAX(IND!AN$11:AN$42)-IND!AN41)/(MAX(IND!AN$11:AN$42)-MIN(IND!AN$11:AN$42)))</f>
        <v>57.610414010751491</v>
      </c>
      <c r="AO40" s="31"/>
      <c r="AP40" s="31"/>
      <c r="AQ40" s="50">
        <f>IF(AQ$1="Sí",100*(IND!AQ41-MIN(IND!AQ$11:AQ$42))/(MAX(IND!AQ$11:AQ$42)-MIN(IND!AQ$11:AQ$42)),100*(MAX(IND!AQ$11:AQ$42)-IND!AQ41)/(MAX(IND!AQ$11:AQ$42)-MIN(IND!AQ$11:AQ$42)))</f>
        <v>80.34286029030487</v>
      </c>
      <c r="AR40" s="50">
        <f>IF(AR$1="Sí",100*(IND!AR41-MIN(IND!AR$11:AR$42))/(MAX(IND!AR$11:AR$42)-MIN(IND!AR$11:AR$42)),100*(MAX(IND!AR$11:AR$42)-IND!AR41)/(MAX(IND!AR$11:AR$42)-MIN(IND!AR$11:AR$42)))</f>
        <v>18.309561296478464</v>
      </c>
      <c r="AS40" s="50">
        <f>IF(AS$1="Sí",100*(IND!AS41-MIN(IND!AS$11:AS$42))/(MAX(IND!AS$11:AS$42)-MIN(IND!AS$11:AS$42)),100*(MAX(IND!AS$11:AS$42)-IND!AS41)/(MAX(IND!AS$11:AS$42)-MIN(IND!AS$11:AS$42)))</f>
        <v>2.0557725966623099</v>
      </c>
      <c r="AT40" s="50">
        <f>IF(AT$1="Sí",100*(IND!AT41-MIN(IND!AT$11:AT$42))/(MAX(IND!AT$11:AT$42)-MIN(IND!AT$11:AT$42)),100*(MAX(IND!AT$11:AT$42)-IND!AT41)/(MAX(IND!AT$11:AT$42)-MIN(IND!AT$11:AT$42)))</f>
        <v>2.8917909092711862</v>
      </c>
      <c r="AU40" s="50">
        <f>IF(AU$1="Sí",100*(IND!AU41-MIN(IND!AU$11:AU$42))/(MAX(IND!AU$11:AU$42)-MIN(IND!AU$11:AU$42)),100*(MAX(IND!AU$11:AU$42)-IND!AU41)/(MAX(IND!AU$11:AU$42)-MIN(IND!AU$11:AU$42)))</f>
        <v>8.3334769561095747</v>
      </c>
      <c r="AV40" s="50">
        <f>IF(AV$1="Sí",100*(IND!AV41-MIN(IND!AV$11:AV$42))/(MAX(IND!AV$11:AV$42)-MIN(IND!AV$11:AV$42)),100*(MAX(IND!AV$11:AV$42)-IND!AV41)/(MAX(IND!AV$11:AV$42)-MIN(IND!AV$11:AV$42)))</f>
        <v>0.23321306231125283</v>
      </c>
      <c r="AW40" s="50">
        <f>IF(AW$1="Sí",100*(IND!AW41-MIN(IND!AW$11:AW$42))/(MAX(IND!AW$11:AW$42)-MIN(IND!AW$11:AW$42)),100*(MAX(IND!AW$11:AW$42)-IND!AW41)/(MAX(IND!AW$11:AW$42)-MIN(IND!AW$11:AW$42)))</f>
        <v>26.04613249410637</v>
      </c>
      <c r="AX40" s="50">
        <f>IF(AX$1="Sí",100*(IND!AX41-MIN(IND!AX$11:AX$42))/(MAX(IND!AX$11:AX$42)-MIN(IND!AX$11:AX$42)),100*(MAX(IND!AX$11:AX$42)-IND!AX41)/(MAX(IND!AX$11:AX$42)-MIN(IND!AX$11:AX$42)))</f>
        <v>14.702367478908196</v>
      </c>
      <c r="AY40" s="50">
        <f>IF(AY$1="Sí",100*(IND!AY41-MIN(IND!AY$11:AY$42))/(MAX(IND!AY$11:AY$42)-MIN(IND!AY$11:AY$42)),100*(MAX(IND!AY$11:AY$42)-IND!AY41)/(MAX(IND!AY$11:AY$42)-MIN(IND!AY$11:AY$42)))</f>
        <v>5.2785367419892255</v>
      </c>
      <c r="AZ40" s="50">
        <f>IF(AZ$1="Sí",100*(IND!AZ41-MIN(IND!AZ$11:AZ$42))/(MAX(IND!AZ$11:AZ$42)-MIN(IND!AZ$11:AZ$42)),100*(MAX(IND!AZ$11:AZ$42)-IND!AZ41)/(MAX(IND!AZ$11:AZ$42)-MIN(IND!AZ$11:AZ$42)))</f>
        <v>33.428941959972967</v>
      </c>
      <c r="BA40" s="50">
        <f>IF(BA$1="Sí",100*(IND!BA41-MIN(IND!BA$11:BA$42))/(MAX(IND!BA$11:BA$42)-MIN(IND!BA$11:BA$42)),100*(MAX(IND!BA$11:BA$42)-IND!BA41)/(MAX(IND!BA$11:BA$42)-MIN(IND!BA$11:BA$42)))</f>
        <v>35.398397138978105</v>
      </c>
      <c r="BB40" s="50">
        <f>IF(BB$1="Sí",100*(IND!BB41-MIN(IND!BB$11:BB$42))/(MAX(IND!BB$11:BB$42)-MIN(IND!BB$11:BB$42)),100*(MAX(IND!BB$11:BB$42)-IND!BB41)/(MAX(IND!BB$11:BB$42)-MIN(IND!BB$11:BB$42)))</f>
        <v>48.478528999003096</v>
      </c>
      <c r="BC40" s="50">
        <f>IF(BC$1="Sí",100*(IND!BC41-MIN(IND!BC$11:BC$42))/(MAX(IND!BC$11:BC$42)-MIN(IND!BC$11:BC$42)),100*(MAX(IND!BC$11:BC$42)-IND!BC41)/(MAX(IND!BC$11:BC$42)-MIN(IND!BC$11:BC$42)))</f>
        <v>34.673192306392494</v>
      </c>
      <c r="BD40" s="50">
        <f>IF(BD$1="Sí",100*(IND!BD41-MIN(IND!BD$11:BD$42))/(MAX(IND!BD$11:BD$42)-MIN(IND!BD$11:BD$42)),100*(MAX(IND!BD$11:BD$42)-IND!BD41)/(MAX(IND!BD$11:BD$42)-MIN(IND!BD$11:BD$42)))</f>
        <v>7.7095792788992821</v>
      </c>
      <c r="BE40" s="50">
        <f>IF(BE$1="Sí",100*(IND!BE41-MIN(IND!BE$11:BE$42))/(MAX(IND!BE$11:BE$42)-MIN(IND!BE$11:BE$42)),100*(MAX(IND!BE$11:BE$42)-IND!BE41)/(MAX(IND!BE$11:BE$42)-MIN(IND!BE$11:BE$42)))</f>
        <v>31.384928825583916</v>
      </c>
      <c r="BF40" s="50">
        <f>IF(BF$1="Sí",100*(IND!BF41-MIN(IND!BF$11:BF$42))/(MAX(IND!BF$11:BF$42)-MIN(IND!BF$11:BF$42)),100*(MAX(IND!BF$11:BF$42)-IND!BF41)/(MAX(IND!BF$11:BF$42)-MIN(IND!BF$11:BF$42)))</f>
        <v>68.327727385604859</v>
      </c>
      <c r="BG40" s="50">
        <f>IF(BG$1="Sí",100*(IND!BG41-MIN(IND!BG$11:BG$42))/(MAX(IND!BG$11:BG$42)-MIN(IND!BG$11:BG$42)),100*(MAX(IND!BG$11:BG$42)-IND!BG41)/(MAX(IND!BG$11:BG$42)-MIN(IND!BG$11:BG$42)))</f>
        <v>42.285308364642034</v>
      </c>
      <c r="BH40" s="31"/>
      <c r="BI40" s="50">
        <f>IF(BI$1="Sí",100*(IND!BI41-MIN(IND!BI$11:BI$42))/(MAX(IND!BI$11:BI$42)-MIN(IND!BI$11:BI$42)),100*(MAX(IND!BI$11:BI$42)-IND!BI41)/(MAX(IND!BI$11:BI$42)-MIN(IND!BI$11:BI$42)))</f>
        <v>83.208395802098948</v>
      </c>
      <c r="BJ40" s="31"/>
      <c r="BK40" s="50">
        <f>IF(BK$1="Sí",100*(IND!BK41-MIN(IND!BK$11:BK$42))/(MAX(IND!BK$11:BK$42)-MIN(IND!BK$11:BK$42)),100*(MAX(IND!BK$11:BK$42)-IND!BK41)/(MAX(IND!BK$11:BK$42)-MIN(IND!BK$11:BK$42)))</f>
        <v>57.127593746202535</v>
      </c>
      <c r="BL40" s="50">
        <f>IF(BL$1="Sí",100*(IND!BL41-MIN(IND!BL$11:BL$42))/(MAX(IND!BL$11:BL$42)-MIN(IND!BL$11:BL$42)),100*(MAX(IND!BL$11:BL$42)-IND!BL41)/(MAX(IND!BL$11:BL$42)-MIN(IND!BL$11:BL$42)))</f>
        <v>87.790152903744257</v>
      </c>
      <c r="BM40" s="50">
        <f>IF(BM$1="Sí",100*(IND!BM41-MIN(IND!BM$11:BM$42))/(MAX(IND!BM$11:BM$42)-MIN(IND!BM$11:BM$42)),100*(MAX(IND!BM$11:BM$42)-IND!BM41)/(MAX(IND!BM$11:BM$42)-MIN(IND!BM$11:BM$42)))</f>
        <v>56.170242205404939</v>
      </c>
      <c r="BN40" s="50">
        <f>IF(BN$1="Sí",100*(IND!BN41-MIN(IND!BN$11:BN$42))/(MAX(IND!BN$11:BN$42)-MIN(IND!BN$11:BN$42)),100*(MAX(IND!BN$11:BN$42)-IND!BN41)/(MAX(IND!BN$11:BN$42)-MIN(IND!BN$11:BN$42)))</f>
        <v>28.015866289688525</v>
      </c>
      <c r="BO40" s="50">
        <f>IF(BO$1="Sí",100*(IND!BO41-MIN(IND!BO$11:BO$42))/(MAX(IND!BO$11:BO$42)-MIN(IND!BO$11:BO$42)),100*(MAX(IND!BO$11:BO$42)-IND!BO41)/(MAX(IND!BO$11:BO$42)-MIN(IND!BO$11:BO$42)))</f>
        <v>67.988539446271176</v>
      </c>
      <c r="BP40" s="31"/>
      <c r="BQ40" s="31"/>
      <c r="BR40" s="31"/>
      <c r="BS40" s="31"/>
      <c r="BT40" s="31"/>
      <c r="BU40" s="95"/>
      <c r="BV40" s="8">
        <f>IND!BV41</f>
        <v>4486.8658640000003</v>
      </c>
      <c r="BW40" s="8" t="str">
        <f>IND!BW41</f>
        <v>Sur-sureste</v>
      </c>
      <c r="BX40" s="36">
        <f>IND!BX41</f>
        <v>0.86430617809852484</v>
      </c>
      <c r="BY40" s="8">
        <f>IND!BY41</f>
        <v>0.2193746</v>
      </c>
      <c r="BZ40" s="8" t="str">
        <f>IND!BZ41</f>
        <v>Alto</v>
      </c>
      <c r="CA40" s="8">
        <f>IND!CA41</f>
        <v>3.7946538925171001</v>
      </c>
      <c r="CB40" s="36">
        <f>IND!CB41</f>
        <v>0.7436658001747366</v>
      </c>
      <c r="CC40" s="91">
        <f>IND!CC41</f>
        <v>11511.003246873606</v>
      </c>
    </row>
    <row r="41" spans="1:81" x14ac:dyDescent="0.25">
      <c r="B41" s="5">
        <v>32</v>
      </c>
      <c r="C41" s="6" t="s">
        <v>55</v>
      </c>
      <c r="D41"/>
      <c r="E41" s="50">
        <f>IF(E$1="Sí",100*(IND!E42-MIN(IND!E$11:E$42))/(MAX(IND!E$11:E$42)-MIN(IND!E$11:E$42)),100*(MAX(IND!E$11:E$42)-IND!E42)/(MAX(IND!E$11:E$42)-MIN(IND!E$11:E$42)))</f>
        <v>61.497458462786483</v>
      </c>
      <c r="F41" s="50">
        <f>IF(F$1="Sí",100*(IND!F42-MIN(IND!F$11:F$42))/(MAX(IND!F$11:F$42)-MIN(IND!F$11:F$42)),100*(MAX(IND!F$11:F$42)-IND!F42)/(MAX(IND!F$11:F$42)-MIN(IND!F$11:F$42)))</f>
        <v>74.679488980698395</v>
      </c>
      <c r="G41" s="50">
        <f>IF(G$1="Sí",100*(IND!G42-MIN(IND!G$11:G$42))/(MAX(IND!G$11:G$42)-MIN(IND!G$11:G$42)),100*(MAX(IND!G$11:G$42)-IND!G42)/(MAX(IND!G$11:G$42)-MIN(IND!G$11:G$42)))</f>
        <v>50.618141833889844</v>
      </c>
      <c r="H41" s="50">
        <f>IF(H$1="Sí",100*(IND!H42-MIN(IND!H$11:H$42))/(MAX(IND!H$11:H$42)-MIN(IND!H$11:H$42)),100*(MAX(IND!H$11:H$42)-IND!H42)/(MAX(IND!H$11:H$42)-MIN(IND!H$11:H$42)))</f>
        <v>54.727814306637669</v>
      </c>
      <c r="I41" s="50">
        <f>IF(I$1="Sí",100*(IND!I42-MIN(IND!I$11:I$42))/(MAX(IND!I$11:I$42)-MIN(IND!I$11:I$42)),100*(MAX(IND!I$11:I$42)-IND!I42)/(MAX(IND!I$11:I$42)-MIN(IND!I$11:I$42)))</f>
        <v>54.580609837445031</v>
      </c>
      <c r="J41" s="50">
        <f>IF(J$1="Sí",100*(IND!J42-MIN(IND!J$11:J$42))/(MAX(IND!J$11:J$42)-MIN(IND!J$11:J$42)),100*(MAX(IND!J$11:J$42)-IND!J42)/(MAX(IND!J$11:J$42)-MIN(IND!J$11:J$42)))</f>
        <v>44.413604873542035</v>
      </c>
      <c r="K41" s="50">
        <f>IF(K$1="Sí",100*(IND!K42-MIN(IND!K$11:K$42))/(MAX(IND!K$11:K$42)-MIN(IND!K$11:K$42)),100*(MAX(IND!K$11:K$42)-IND!K42)/(MAX(IND!K$11:K$42)-MIN(IND!K$11:K$42)))</f>
        <v>27.436492468097441</v>
      </c>
      <c r="L41" s="50">
        <f>IF(L$1="Sí",100*(IND!L42-MIN(IND!L$11:L$42))/(MAX(IND!L$11:L$42)-MIN(IND!L$11:L$42)),100*(MAX(IND!L$11:L$42)-IND!L42)/(MAX(IND!L$11:L$42)-MIN(IND!L$11:L$42)))</f>
        <v>45.099507343322124</v>
      </c>
      <c r="M41" s="50">
        <f>IF(M$1="Sí",100*(IND!M42-MIN(IND!M$11:M$42))/(MAX(IND!M$11:M$42)-MIN(IND!M$11:M$42)),100*(MAX(IND!M$11:M$42)-IND!M42)/(MAX(IND!M$11:M$42)-MIN(IND!M$11:M$42)))</f>
        <v>84.294657328547544</v>
      </c>
      <c r="N41" s="50">
        <f>IF(N$1="Sí",100*(IND!N42-MIN(IND!N$11:N$42))/(MAX(IND!N$11:N$42)-MIN(IND!N$11:N$42)),100*(MAX(IND!N$11:N$42)-IND!N42)/(MAX(IND!N$11:N$42)-MIN(IND!N$11:N$42)))</f>
        <v>43.271987118175183</v>
      </c>
      <c r="O41" s="50">
        <f>IF(O$1="Sí",100*(IND!O42-MIN(IND!O$11:O$42))/(MAX(IND!O$11:O$42)-MIN(IND!O$11:O$42)),100*(MAX(IND!O$11:O$42)-IND!O42)/(MAX(IND!O$11:O$42)-MIN(IND!O$11:O$42)))</f>
        <v>98.135940151812363</v>
      </c>
      <c r="P41" s="50">
        <f>IF(P$1="Sí",100*(IND!P42-MIN(IND!P$11:P$42))/(MAX(IND!P$11:P$42)-MIN(IND!P$11:P$42)),100*(MAX(IND!P$11:P$42)-IND!P42)/(MAX(IND!P$11:P$42)-MIN(IND!P$11:P$42)))</f>
        <v>59.406418543924609</v>
      </c>
      <c r="Q41" s="50">
        <f>IF(Q$1="Sí",100*(IND!Q42-MIN(IND!Q$11:Q$42))/(MAX(IND!Q$11:Q$42)-MIN(IND!Q$11:Q$42)),100*(MAX(IND!Q$11:Q$42)-IND!Q42)/(MAX(IND!Q$11:Q$42)-MIN(IND!Q$11:Q$42)))</f>
        <v>62.294199067029204</v>
      </c>
      <c r="R41" s="50">
        <f>IF(R$1="Sí",100*(IND!R42-MIN(IND!R$11:R$42))/(MAX(IND!R$11:R$42)-MIN(IND!R$11:R$42)),100*(MAX(IND!R$11:R$42)-IND!R42)/(MAX(IND!R$11:R$42)-MIN(IND!R$11:R$42)))</f>
        <v>91.672053249459765</v>
      </c>
      <c r="S41" s="50">
        <f>IF(S$1="Sí",100*(IND!S42-MIN(IND!S$11:S$42))/(MAX(IND!S$11:S$42)-MIN(IND!S$11:S$42)),100*(MAX(IND!S$11:S$42)-IND!S42)/(MAX(IND!S$11:S$42)-MIN(IND!S$11:S$42)))</f>
        <v>49.502669448263944</v>
      </c>
      <c r="T41" s="50">
        <f>IF(T$1="Sí",100*(IND!T42-MIN(IND!T$11:T$42))/(MAX(IND!T$11:T$42)-MIN(IND!T$11:T$42)),100*(MAX(IND!T$11:T$42)-IND!T42)/(MAX(IND!T$11:T$42)-MIN(IND!T$11:T$42)))</f>
        <v>30.704468522823504</v>
      </c>
      <c r="U41" s="50">
        <f>IF(U$1="Sí",100*(IND!U42-MIN(IND!U$11:U$42))/(MAX(IND!U$11:U$42)-MIN(IND!U$11:U$42)),100*(MAX(IND!U$11:U$42)-IND!U42)/(MAX(IND!U$11:U$42)-MIN(IND!U$11:U$42)))</f>
        <v>53.728816744233541</v>
      </c>
      <c r="V41" s="50">
        <f>IF(V$1="Sí",100*(IND!V42-MIN(IND!V$11:V$42))/(MAX(IND!V$11:V$42)-MIN(IND!V$11:V$42)),100*(MAX(IND!V$11:V$42)-IND!V42)/(MAX(IND!V$11:V$42)-MIN(IND!V$11:V$42)))</f>
        <v>72.403983379794099</v>
      </c>
      <c r="W41" s="50">
        <f>IF(W$1="Sí",100*(IND!W42-MIN(IND!W$11:W$42))/(MAX(IND!W$11:W$42)-MIN(IND!W$11:W$42)),100*(MAX(IND!W$11:W$42)-IND!W42)/(MAX(IND!W$11:W$42)-MIN(IND!W$11:W$42)))</f>
        <v>91.076997911242117</v>
      </c>
      <c r="X41" s="50">
        <f>IF(X$1="Sí",100*(IND!X42-MIN(IND!X$11:X$42))/(MAX(IND!X$11:X$42)-MIN(IND!X$11:X$42)),100*(MAX(IND!X$11:X$42)-IND!X42)/(MAX(IND!X$11:X$42)-MIN(IND!X$11:X$42)))</f>
        <v>70.596093899102925</v>
      </c>
      <c r="Y41" s="50">
        <f>IF(Y$1="Sí",100*(IND!Y42-MIN(IND!Y$11:Y$42))/(MAX(IND!Y$11:Y$42)-MIN(IND!Y$11:Y$42)),100*(MAX(IND!Y$11:Y$42)-IND!Y42)/(MAX(IND!Y$11:Y$42)-MIN(IND!Y$11:Y$42)))</f>
        <v>100</v>
      </c>
      <c r="Z41" s="50">
        <f>IF(Z$1="Sí",100*(IND!Z42-MIN(IND!Z$11:Z$42))/(MAX(IND!Z$11:Z$42)-MIN(IND!Z$11:Z$42)),100*(MAX(IND!Z$11:Z$42)-IND!Z42)/(MAX(IND!Z$11:Z$42)-MIN(IND!Z$11:Z$42)))</f>
        <v>17.492997706500415</v>
      </c>
      <c r="AA41" s="50">
        <f>IF(AA$1="Sí",100*(IND!AA42-MIN(IND!AA$11:AA$42))/(MAX(IND!AA$11:AA$42)-MIN(IND!AA$11:AA$42)),100*(MAX(IND!AA$11:AA$42)-IND!AA42)/(MAX(IND!AA$11:AA$42)-MIN(IND!AA$11:AA$42)))</f>
        <v>42.587514752929373</v>
      </c>
      <c r="AB41" s="50">
        <f>IF(AB$1="Sí",100*(IND!AB42-MIN(IND!AB$11:AB$42))/(MAX(IND!AB$11:AB$42)-MIN(IND!AB$11:AB$42)),100*(MAX(IND!AB$11:AB$42)-IND!AB42)/(MAX(IND!AB$11:AB$42)-MIN(IND!AB$11:AB$42)))</f>
        <v>0</v>
      </c>
      <c r="AC41" s="50">
        <f>IF(AC$1="Sí",100*(IND!AC42-MIN(IND!AC$11:AC$42))/(MAX(IND!AC$11:AC$42)-MIN(IND!AC$11:AC$42)),100*(MAX(IND!AC$11:AC$42)-IND!AC42)/(MAX(IND!AC$11:AC$42)-MIN(IND!AC$11:AC$42)))</f>
        <v>51.960784313725476</v>
      </c>
      <c r="AD41" s="50">
        <f>IF(AD$1="Sí",100*(IND!AD42-MIN(IND!AD$11:AD$42))/(MAX(IND!AD$11:AD$42)-MIN(IND!AD$11:AD$42)),100*(MAX(IND!AD$11:AD$42)-IND!AD42)/(MAX(IND!AD$11:AD$42)-MIN(IND!AD$11:AD$42)))</f>
        <v>86.090537181898895</v>
      </c>
      <c r="AE41" s="50">
        <f>IF(AE$1="Sí",100*(IND!AE42-MIN(IND!AE$11:AE$42))/(MAX(IND!AE$11:AE$42)-MIN(IND!AE$11:AE$42)),100*(MAX(IND!AE$11:AE$42)-IND!AE42)/(MAX(IND!AE$11:AE$42)-MIN(IND!AE$11:AE$42)))</f>
        <v>13.549702666837691</v>
      </c>
      <c r="AF41" s="50">
        <f>IF(AF$1="Sí",100*(IND!AF42-MIN(IND!AF$11:AF$42))/(MAX(IND!AF$11:AF$42)-MIN(IND!AF$11:AF$42)),100*(MAX(IND!AF$11:AF$42)-IND!AF42)/(MAX(IND!AF$11:AF$42)-MIN(IND!AF$11:AF$42)))</f>
        <v>23.228494789019106</v>
      </c>
      <c r="AG41" s="50">
        <f>IF(AG$1="Sí",100*(IND!AG42-MIN(IND!AG$11:AG$42))/(MAX(IND!AG$11:AG$42)-MIN(IND!AG$11:AG$42)),100*(MAX(IND!AG$11:AG$42)-IND!AG42)/(MAX(IND!AG$11:AG$42)-MIN(IND!AG$11:AG$42)))</f>
        <v>95.377063441378397</v>
      </c>
      <c r="AH41" s="50">
        <f>IF(AH$1="Sí",100*(IND!AH42-MIN(IND!AH$11:AH$42))/(MAX(IND!AH$11:AH$42)-MIN(IND!AH$11:AH$42)),100*(MAX(IND!AH$11:AH$42)-IND!AH42)/(MAX(IND!AH$11:AH$42)-MIN(IND!AH$11:AH$42)))</f>
        <v>4.5454545454545494</v>
      </c>
      <c r="AI41" s="50">
        <f>IF(AI$1="Sí",100*(IND!AI42-MIN(IND!AI$11:AI$42))/(MAX(IND!AI$11:AI$42)-MIN(IND!AI$11:AI$42)),100*(MAX(IND!AI$11:AI$42)-IND!AI42)/(MAX(IND!AI$11:AI$42)-MIN(IND!AI$11:AI$42)))</f>
        <v>57.598184696078668</v>
      </c>
      <c r="AJ41" s="50">
        <f>IF(AJ$1="Sí",100*(IND!AJ42-MIN(IND!AJ$11:AJ$42))/(MAX(IND!AJ$11:AJ$42)-MIN(IND!AJ$11:AJ$42)),100*(MAX(IND!AJ$11:AJ$42)-IND!AJ42)/(MAX(IND!AJ$11:AJ$42)-MIN(IND!AJ$11:AJ$42)))</f>
        <v>37.470778154644847</v>
      </c>
      <c r="AK41" s="50">
        <f>IF(AK$1="Sí",100*(IND!AK42-MIN(IND!AK$11:AK$42))/(MAX(IND!AK$11:AK$42)-MIN(IND!AK$11:AK$42)),100*(MAX(IND!AK$11:AK$42)-IND!AK42)/(MAX(IND!AK$11:AK$42)-MIN(IND!AK$11:AK$42)))</f>
        <v>80.764341510466636</v>
      </c>
      <c r="AL41" s="50">
        <f>IF(AL$1="Sí",100*(IND!AL42-MIN(IND!AL$11:AL$42))/(MAX(IND!AL$11:AL$42)-MIN(IND!AL$11:AL$42)),100*(MAX(IND!AL$11:AL$42)-IND!AL42)/(MAX(IND!AL$11:AL$42)-MIN(IND!AL$11:AL$42)))</f>
        <v>20.492470563787553</v>
      </c>
      <c r="AM41" s="50">
        <f>IF(AM$1="Sí",100*(IND!AM42-MIN(IND!AM$11:AM$42))/(MAX(IND!AM$11:AM$42)-MIN(IND!AM$11:AM$42)),100*(MAX(IND!AM$11:AM$42)-IND!AM42)/(MAX(IND!AM$11:AM$42)-MIN(IND!AM$11:AM$42)))</f>
        <v>40.369068652328735</v>
      </c>
      <c r="AN41" s="50">
        <f>IF(AN$1="Sí",100*(IND!AN42-MIN(IND!AN$11:AN$42))/(MAX(IND!AN$11:AN$42)-MIN(IND!AN$11:AN$42)),100*(MAX(IND!AN$11:AN$42)-IND!AN42)/(MAX(IND!AN$11:AN$42)-MIN(IND!AN$11:AN$42)))</f>
        <v>0</v>
      </c>
      <c r="AO41" s="31"/>
      <c r="AP41" s="31"/>
      <c r="AQ41" s="50">
        <f>IF(AQ$1="Sí",100*(IND!AQ42-MIN(IND!AQ$11:AQ$42))/(MAX(IND!AQ$11:AQ$42)-MIN(IND!AQ$11:AQ$42)),100*(MAX(IND!AQ$11:AQ$42)-IND!AQ42)/(MAX(IND!AQ$11:AQ$42)-MIN(IND!AQ$11:AQ$42)))</f>
        <v>73.805365114467037</v>
      </c>
      <c r="AR41" s="50">
        <f>IF(AR$1="Sí",100*(IND!AR42-MIN(IND!AR$11:AR$42))/(MAX(IND!AR$11:AR$42)-MIN(IND!AR$11:AR$42)),100*(MAX(IND!AR$11:AR$42)-IND!AR42)/(MAX(IND!AR$11:AR$42)-MIN(IND!AR$11:AR$42)))</f>
        <v>11.657676073401856</v>
      </c>
      <c r="AS41" s="50">
        <f>IF(AS$1="Sí",100*(IND!AS42-MIN(IND!AS$11:AS$42))/(MAX(IND!AS$11:AS$42)-MIN(IND!AS$11:AS$42)),100*(MAX(IND!AS$11:AS$42)-IND!AS42)/(MAX(IND!AS$11:AS$42)-MIN(IND!AS$11:AS$42)))</f>
        <v>1.2675302502370989</v>
      </c>
      <c r="AT41" s="50">
        <f>IF(AT$1="Sí",100*(IND!AT42-MIN(IND!AT$11:AT$42))/(MAX(IND!AT$11:AT$42)-MIN(IND!AT$11:AT$42)),100*(MAX(IND!AT$11:AT$42)-IND!AT42)/(MAX(IND!AT$11:AT$42)-MIN(IND!AT$11:AT$42)))</f>
        <v>16.874985904922593</v>
      </c>
      <c r="AU41" s="50">
        <f>IF(AU$1="Sí",100*(IND!AU42-MIN(IND!AU$11:AU$42))/(MAX(IND!AU$11:AU$42)-MIN(IND!AU$11:AU$42)),100*(MAX(IND!AU$11:AU$42)-IND!AU42)/(MAX(IND!AU$11:AU$42)-MIN(IND!AU$11:AU$42)))</f>
        <v>11.675920140711742</v>
      </c>
      <c r="AV41" s="50">
        <f>IF(AV$1="Sí",100*(IND!AV42-MIN(IND!AV$11:AV$42))/(MAX(IND!AV$11:AV$42)-MIN(IND!AV$11:AV$42)),100*(MAX(IND!AV$11:AV$42)-IND!AV42)/(MAX(IND!AV$11:AV$42)-MIN(IND!AV$11:AV$42)))</f>
        <v>70.782600772262185</v>
      </c>
      <c r="AW41" s="50">
        <f>IF(AW$1="Sí",100*(IND!AW42-MIN(IND!AW$11:AW$42))/(MAX(IND!AW$11:AW$42)-MIN(IND!AW$11:AW$42)),100*(MAX(IND!AW$11:AW$42)-IND!AW42)/(MAX(IND!AW$11:AW$42)-MIN(IND!AW$11:AW$42)))</f>
        <v>25.235029215646328</v>
      </c>
      <c r="AX41" s="50">
        <f>IF(AX$1="Sí",100*(IND!AX42-MIN(IND!AX$11:AX$42))/(MAX(IND!AX$11:AX$42)-MIN(IND!AX$11:AX$42)),100*(MAX(IND!AX$11:AX$42)-IND!AX42)/(MAX(IND!AX$11:AX$42)-MIN(IND!AX$11:AX$42)))</f>
        <v>14.934372468736774</v>
      </c>
      <c r="AY41" s="50">
        <f>IF(AY$1="Sí",100*(IND!AY42-MIN(IND!AY$11:AY$42))/(MAX(IND!AY$11:AY$42)-MIN(IND!AY$11:AY$42)),100*(MAX(IND!AY$11:AY$42)-IND!AY42)/(MAX(IND!AY$11:AY$42)-MIN(IND!AY$11:AY$42)))</f>
        <v>14.834591926342021</v>
      </c>
      <c r="AZ41" s="50">
        <f>IF(AZ$1="Sí",100*(IND!AZ42-MIN(IND!AZ$11:AZ$42))/(MAX(IND!AZ$11:AZ$42)-MIN(IND!AZ$11:AZ$42)),100*(MAX(IND!AZ$11:AZ$42)-IND!AZ42)/(MAX(IND!AZ$11:AZ$42)-MIN(IND!AZ$11:AZ$42)))</f>
        <v>6.1412538257378877</v>
      </c>
      <c r="BA41" s="50">
        <f>IF(BA$1="Sí",100*(IND!BA42-MIN(IND!BA$11:BA$42))/(MAX(IND!BA$11:BA$42)-MIN(IND!BA$11:BA$42)),100*(MAX(IND!BA$11:BA$42)-IND!BA42)/(MAX(IND!BA$11:BA$42)-MIN(IND!BA$11:BA$42)))</f>
        <v>1.010846969969895</v>
      </c>
      <c r="BB41" s="50">
        <f>IF(BB$1="Sí",100*(IND!BB42-MIN(IND!BB$11:BB$42))/(MAX(IND!BB$11:BB$42)-MIN(IND!BB$11:BB$42)),100*(MAX(IND!BB$11:BB$42)-IND!BB42)/(MAX(IND!BB$11:BB$42)-MIN(IND!BB$11:BB$42)))</f>
        <v>22.32266673617405</v>
      </c>
      <c r="BC41" s="50">
        <f>IF(BC$1="Sí",100*(IND!BC42-MIN(IND!BC$11:BC$42))/(MAX(IND!BC$11:BC$42)-MIN(IND!BC$11:BC$42)),100*(MAX(IND!BC$11:BC$42)-IND!BC42)/(MAX(IND!BC$11:BC$42)-MIN(IND!BC$11:BC$42)))</f>
        <v>12.73002254025487</v>
      </c>
      <c r="BD41" s="50">
        <f>IF(BD$1="Sí",100*(IND!BD42-MIN(IND!BD$11:BD$42))/(MAX(IND!BD$11:BD$42)-MIN(IND!BD$11:BD$42)),100*(MAX(IND!BD$11:BD$42)-IND!BD42)/(MAX(IND!BD$11:BD$42)-MIN(IND!BD$11:BD$42)))</f>
        <v>5.0276455874725858</v>
      </c>
      <c r="BE41" s="50">
        <f>IF(BE$1="Sí",100*(IND!BE42-MIN(IND!BE$11:BE$42))/(MAX(IND!BE$11:BE$42)-MIN(IND!BE$11:BE$42)),100*(MAX(IND!BE$11:BE$42)-IND!BE42)/(MAX(IND!BE$11:BE$42)-MIN(IND!BE$11:BE$42)))</f>
        <v>31.128229532422367</v>
      </c>
      <c r="BF41" s="50">
        <f>IF(BF$1="Sí",100*(IND!BF42-MIN(IND!BF$11:BF$42))/(MAX(IND!BF$11:BF$42)-MIN(IND!BF$11:BF$42)),100*(MAX(IND!BF$11:BF$42)-IND!BF42)/(MAX(IND!BF$11:BF$42)-MIN(IND!BF$11:BF$42)))</f>
        <v>33.431738726290561</v>
      </c>
      <c r="BG41" s="50">
        <f>IF(BG$1="Sí",100*(IND!BG42-MIN(IND!BG$11:BG$42))/(MAX(IND!BG$11:BG$42)-MIN(IND!BG$11:BG$42)),100*(MAX(IND!BG$11:BG$42)-IND!BG42)/(MAX(IND!BG$11:BG$42)-MIN(IND!BG$11:BG$42)))</f>
        <v>10.109652089194286</v>
      </c>
      <c r="BH41" s="31"/>
      <c r="BI41" s="50">
        <f>IF(BI$1="Sí",100*(IND!BI42-MIN(IND!BI$11:BI$42))/(MAX(IND!BI$11:BI$42)-MIN(IND!BI$11:BI$42)),100*(MAX(IND!BI$11:BI$42)-IND!BI42)/(MAX(IND!BI$11:BI$42)-MIN(IND!BI$11:BI$42)))</f>
        <v>78.114004222378597</v>
      </c>
      <c r="BJ41" s="31"/>
      <c r="BK41" s="50">
        <f>IF(BK$1="Sí",100*(IND!BK42-MIN(IND!BK$11:BK$42))/(MAX(IND!BK$11:BK$42)-MIN(IND!BK$11:BK$42)),100*(MAX(IND!BK$11:BK$42)-IND!BK42)/(MAX(IND!BK$11:BK$42)-MIN(IND!BK$11:BK$42)))</f>
        <v>18.134981006601265</v>
      </c>
      <c r="BL41" s="50">
        <f>IF(BL$1="Sí",100*(IND!BL42-MIN(IND!BL$11:BL$42))/(MAX(IND!BL$11:BL$42)-MIN(IND!BL$11:BL$42)),100*(MAX(IND!BL$11:BL$42)-IND!BL42)/(MAX(IND!BL$11:BL$42)-MIN(IND!BL$11:BL$42)))</f>
        <v>82.114746782788458</v>
      </c>
      <c r="BM41" s="50">
        <f>IF(BM$1="Sí",100*(IND!BM42-MIN(IND!BM$11:BM$42))/(MAX(IND!BM$11:BM$42)-MIN(IND!BM$11:BM$42)),100*(MAX(IND!BM$11:BM$42)-IND!BM42)/(MAX(IND!BM$11:BM$42)-MIN(IND!BM$11:BM$42)))</f>
        <v>72.489617019954196</v>
      </c>
      <c r="BN41" s="50">
        <f>IF(BN$1="Sí",100*(IND!BN42-MIN(IND!BN$11:BN$42))/(MAX(IND!BN$11:BN$42)-MIN(IND!BN$11:BN$42)),100*(MAX(IND!BN$11:BN$42)-IND!BN42)/(MAX(IND!BN$11:BN$42)-MIN(IND!BN$11:BN$42)))</f>
        <v>68.183563828077411</v>
      </c>
      <c r="BO41" s="50">
        <f>IF(BO$1="Sí",100*(IND!BO42-MIN(IND!BO$11:BO$42))/(MAX(IND!BO$11:BO$42)-MIN(IND!BO$11:BO$42)),100*(MAX(IND!BO$11:BO$42)-IND!BO42)/(MAX(IND!BO$11:BO$42)-MIN(IND!BO$11:BO$42)))</f>
        <v>14.151172106045617</v>
      </c>
      <c r="BP41" s="31"/>
      <c r="BQ41" s="31"/>
      <c r="BR41" s="31"/>
      <c r="BS41" s="31"/>
      <c r="BT41" s="31"/>
      <c r="BU41" s="95"/>
      <c r="BV41" s="8">
        <f>IND!BV42</f>
        <v>4365.3457010000002</v>
      </c>
      <c r="BW41" s="8" t="str">
        <f>IND!BW42</f>
        <v>Centro-occidente</v>
      </c>
      <c r="BX41" s="36">
        <f>IND!BX42</f>
        <v>0.6127949021832918</v>
      </c>
      <c r="BY41" s="8">
        <f>IND!BY42</f>
        <v>-0.12840570000000001</v>
      </c>
      <c r="BZ41" s="8" t="str">
        <f>IND!BZ42</f>
        <v>Medio</v>
      </c>
      <c r="CA41" s="8">
        <f>IND!CA42</f>
        <v>3.6997635364532</v>
      </c>
      <c r="CB41" s="36">
        <f>IND!CB42</f>
        <v>0.78236741544856148</v>
      </c>
      <c r="CC41" s="91">
        <f>IND!CC42</f>
        <v>9489.9789822872535</v>
      </c>
    </row>
    <row r="42" spans="1:81" s="95" customFormat="1" x14ac:dyDescent="0.25">
      <c r="A42"/>
      <c r="B42" s="29"/>
      <c r="C42" s="30"/>
      <c r="E42" s="109"/>
      <c r="H42" s="32"/>
      <c r="I42" s="33"/>
      <c r="J42" s="33"/>
      <c r="K42" s="9"/>
      <c r="L42" s="9"/>
      <c r="M42" s="9"/>
      <c r="N42" s="9"/>
      <c r="O42" s="45"/>
      <c r="P42" s="110"/>
      <c r="Q42" s="110"/>
      <c r="R42" s="79"/>
      <c r="S42" s="110"/>
      <c r="T42" s="9"/>
      <c r="U42" s="9"/>
      <c r="V42" s="110"/>
      <c r="W42" s="50"/>
      <c r="X42" s="111"/>
      <c r="Y42" s="39"/>
      <c r="Z42" s="39"/>
      <c r="AA42" s="39"/>
      <c r="AB42" s="9"/>
      <c r="AC42" s="110"/>
      <c r="AD42" s="39"/>
      <c r="AE42" s="32"/>
      <c r="AF42" s="45"/>
      <c r="AG42" s="9"/>
      <c r="AH42" s="112"/>
      <c r="AI42" s="112"/>
      <c r="AJ42" s="32"/>
      <c r="AK42" s="32"/>
      <c r="AL42" s="32"/>
      <c r="AM42" s="32"/>
      <c r="AN42" s="32"/>
      <c r="AO42" s="39"/>
      <c r="AP42" s="32"/>
      <c r="AQ42" s="79"/>
      <c r="AR42" s="102"/>
      <c r="AS42" s="102"/>
      <c r="AT42" s="102"/>
      <c r="AU42" s="102"/>
      <c r="AV42" s="102"/>
      <c r="AW42" s="102"/>
      <c r="AX42" s="102"/>
      <c r="AY42" s="102"/>
      <c r="AZ42" s="102"/>
      <c r="BA42" s="113"/>
      <c r="BB42" s="39"/>
      <c r="BC42" s="39"/>
      <c r="BD42" s="45"/>
      <c r="BE42" s="39"/>
      <c r="BF42" s="39"/>
      <c r="BG42" s="39"/>
      <c r="BH42" s="39"/>
      <c r="BI42" s="39"/>
      <c r="BJ42" s="39"/>
    </row>
    <row r="43" spans="1:81" x14ac:dyDescent="0.25">
      <c r="B43" s="29"/>
      <c r="C43" s="30"/>
      <c r="BK43"/>
      <c r="BL43"/>
      <c r="BM43"/>
      <c r="BN43"/>
      <c r="BO43"/>
      <c r="BP43"/>
      <c r="BQ43"/>
      <c r="BR43"/>
      <c r="BS43"/>
      <c r="BT43"/>
      <c r="BU43" s="95"/>
    </row>
    <row r="44" spans="1:81" s="95" customFormat="1" x14ac:dyDescent="0.25">
      <c r="A44"/>
      <c r="B44" s="29"/>
      <c r="C44" s="30"/>
      <c r="D44" s="22"/>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c r="AP44"/>
      <c r="AQ44"/>
      <c r="AR44"/>
    </row>
    <row r="45" spans="1:81" x14ac:dyDescent="0.25">
      <c r="B45" s="29"/>
      <c r="C45" s="30"/>
      <c r="BK45"/>
      <c r="BL45"/>
      <c r="BM45"/>
      <c r="BN45"/>
      <c r="BO45"/>
      <c r="BP45"/>
      <c r="BQ45"/>
      <c r="BR45"/>
      <c r="BS45"/>
      <c r="BT45"/>
      <c r="BU45" s="95"/>
    </row>
    <row r="46" spans="1:81" x14ac:dyDescent="0.25">
      <c r="B46" s="29"/>
      <c r="C46" s="30"/>
      <c r="BK46"/>
      <c r="BL46"/>
      <c r="BM46"/>
      <c r="BN46"/>
      <c r="BO46"/>
      <c r="BP46"/>
      <c r="BQ46"/>
      <c r="BR46"/>
      <c r="BS46"/>
      <c r="BT46"/>
      <c r="BU46" s="95"/>
    </row>
    <row r="47" spans="1:81" x14ac:dyDescent="0.25">
      <c r="B47" s="29"/>
      <c r="C47" s="30"/>
      <c r="BK47"/>
      <c r="BL47"/>
      <c r="BM47"/>
      <c r="BN47"/>
      <c r="BO47"/>
      <c r="BP47"/>
      <c r="BQ47"/>
      <c r="BR47"/>
      <c r="BS47"/>
      <c r="BT47"/>
      <c r="BU47" s="95"/>
    </row>
    <row r="48" spans="1:81" x14ac:dyDescent="0.25">
      <c r="B48" s="29"/>
      <c r="C48" s="30"/>
      <c r="BK48"/>
      <c r="BL48"/>
      <c r="BM48"/>
      <c r="BN48"/>
      <c r="BO48"/>
      <c r="BP48"/>
      <c r="BQ48"/>
      <c r="BR48"/>
      <c r="BS48"/>
      <c r="BT48"/>
      <c r="BU48" s="95"/>
    </row>
    <row r="49" spans="2:73" x14ac:dyDescent="0.25">
      <c r="B49" s="29"/>
      <c r="C49" s="30"/>
      <c r="BK49"/>
      <c r="BL49"/>
      <c r="BM49"/>
      <c r="BN49"/>
      <c r="BO49"/>
      <c r="BP49"/>
      <c r="BQ49"/>
      <c r="BR49"/>
      <c r="BS49"/>
      <c r="BT49"/>
      <c r="BU49" s="95"/>
    </row>
    <row r="50" spans="2:73" x14ac:dyDescent="0.25">
      <c r="B50" s="29"/>
      <c r="C50" s="30"/>
      <c r="BK50"/>
      <c r="BL50"/>
      <c r="BM50"/>
      <c r="BN50"/>
      <c r="BO50"/>
      <c r="BP50"/>
      <c r="BQ50"/>
      <c r="BR50"/>
      <c r="BS50"/>
      <c r="BT50"/>
      <c r="BU50" s="95"/>
    </row>
    <row r="51" spans="2:73" x14ac:dyDescent="0.25">
      <c r="B51" s="29"/>
      <c r="C51" s="30"/>
      <c r="BK51"/>
      <c r="BL51"/>
      <c r="BM51"/>
      <c r="BN51"/>
      <c r="BO51"/>
      <c r="BP51"/>
      <c r="BQ51"/>
      <c r="BR51"/>
      <c r="BS51"/>
      <c r="BT51"/>
      <c r="BU51" s="95"/>
    </row>
    <row r="52" spans="2:73" x14ac:dyDescent="0.25">
      <c r="B52" s="29"/>
      <c r="C52" s="30"/>
      <c r="BK52"/>
      <c r="BL52"/>
      <c r="BM52"/>
      <c r="BN52"/>
      <c r="BO52"/>
      <c r="BP52"/>
      <c r="BQ52"/>
      <c r="BR52"/>
      <c r="BS52"/>
      <c r="BT52"/>
      <c r="BU52" s="95"/>
    </row>
    <row r="53" spans="2:73" x14ac:dyDescent="0.25">
      <c r="B53" s="29"/>
      <c r="C53" s="30"/>
      <c r="BK53"/>
      <c r="BL53"/>
      <c r="BM53"/>
      <c r="BN53"/>
      <c r="BO53"/>
      <c r="BP53"/>
      <c r="BQ53"/>
      <c r="BR53"/>
      <c r="BS53"/>
      <c r="BT53"/>
      <c r="BU53" s="95"/>
    </row>
    <row r="54" spans="2:73" x14ac:dyDescent="0.25">
      <c r="B54" s="29"/>
      <c r="C54" s="30"/>
      <c r="BK54"/>
      <c r="BL54"/>
      <c r="BM54"/>
      <c r="BN54"/>
      <c r="BO54"/>
      <c r="BP54"/>
      <c r="BQ54"/>
      <c r="BR54"/>
      <c r="BS54"/>
      <c r="BT54"/>
      <c r="BU54" s="95"/>
    </row>
    <row r="55" spans="2:73" x14ac:dyDescent="0.25">
      <c r="B55" s="29"/>
      <c r="C55" s="30"/>
      <c r="BK55"/>
      <c r="BL55"/>
      <c r="BM55"/>
      <c r="BN55"/>
      <c r="BO55"/>
      <c r="BP55"/>
      <c r="BQ55"/>
      <c r="BR55"/>
      <c r="BS55"/>
      <c r="BT55"/>
      <c r="BU55" s="95"/>
    </row>
    <row r="56" spans="2:73" x14ac:dyDescent="0.25">
      <c r="B56" s="29"/>
      <c r="C56" s="30"/>
      <c r="BK56"/>
      <c r="BL56"/>
      <c r="BM56"/>
      <c r="BN56"/>
      <c r="BO56"/>
      <c r="BP56"/>
      <c r="BQ56"/>
      <c r="BR56"/>
      <c r="BS56"/>
      <c r="BT56"/>
      <c r="BU56" s="95"/>
    </row>
    <row r="57" spans="2:73" x14ac:dyDescent="0.25">
      <c r="B57" s="29"/>
      <c r="C57" s="30"/>
      <c r="BK57"/>
      <c r="BL57"/>
      <c r="BM57"/>
      <c r="BN57"/>
      <c r="BO57"/>
      <c r="BP57"/>
      <c r="BQ57"/>
      <c r="BR57"/>
      <c r="BS57"/>
      <c r="BT57"/>
      <c r="BU57" s="95"/>
    </row>
    <row r="58" spans="2:73" x14ac:dyDescent="0.25">
      <c r="B58" s="29"/>
      <c r="C58" s="30"/>
      <c r="BK58"/>
      <c r="BL58"/>
      <c r="BM58"/>
      <c r="BN58"/>
      <c r="BO58"/>
      <c r="BP58"/>
      <c r="BQ58"/>
      <c r="BR58"/>
      <c r="BS58"/>
      <c r="BT58"/>
      <c r="BU58" s="95"/>
    </row>
    <row r="59" spans="2:73" x14ac:dyDescent="0.25">
      <c r="B59" s="29"/>
      <c r="C59" s="30"/>
      <c r="BK59"/>
      <c r="BL59"/>
      <c r="BM59"/>
      <c r="BN59"/>
      <c r="BO59"/>
      <c r="BP59"/>
      <c r="BQ59"/>
      <c r="BR59"/>
      <c r="BS59"/>
      <c r="BT59"/>
      <c r="BU59" s="95"/>
    </row>
    <row r="60" spans="2:73" x14ac:dyDescent="0.25">
      <c r="B60" s="29"/>
      <c r="C60" s="30"/>
      <c r="BK60"/>
      <c r="BL60"/>
      <c r="BM60"/>
      <c r="BN60"/>
      <c r="BO60"/>
      <c r="BP60"/>
      <c r="BQ60"/>
      <c r="BR60"/>
      <c r="BS60"/>
      <c r="BT60"/>
      <c r="BU60" s="95"/>
    </row>
    <row r="61" spans="2:73" x14ac:dyDescent="0.25">
      <c r="B61" s="29"/>
      <c r="C61" s="30"/>
      <c r="BK61"/>
      <c r="BL61"/>
      <c r="BM61"/>
      <c r="BN61"/>
      <c r="BO61"/>
      <c r="BP61"/>
      <c r="BQ61"/>
      <c r="BR61"/>
      <c r="BS61"/>
      <c r="BT61"/>
      <c r="BU61" s="95"/>
    </row>
    <row r="62" spans="2:73" x14ac:dyDescent="0.25">
      <c r="B62" s="29"/>
      <c r="C62" s="30"/>
      <c r="BK62"/>
      <c r="BL62"/>
      <c r="BM62"/>
      <c r="BN62"/>
      <c r="BO62"/>
      <c r="BP62"/>
      <c r="BQ62"/>
      <c r="BR62"/>
      <c r="BS62"/>
      <c r="BT62"/>
      <c r="BU62" s="95"/>
    </row>
    <row r="63" spans="2:73" x14ac:dyDescent="0.25">
      <c r="B63" s="29"/>
      <c r="C63" s="30"/>
      <c r="BK63"/>
      <c r="BL63"/>
      <c r="BM63"/>
      <c r="BN63"/>
      <c r="BO63"/>
      <c r="BP63"/>
      <c r="BQ63"/>
      <c r="BR63"/>
      <c r="BS63"/>
      <c r="BT63"/>
      <c r="BU63" s="95"/>
    </row>
    <row r="64" spans="2:73" x14ac:dyDescent="0.25">
      <c r="B64" s="29"/>
      <c r="C64" s="30"/>
      <c r="BK64"/>
      <c r="BL64"/>
      <c r="BM64"/>
      <c r="BN64"/>
      <c r="BO64"/>
      <c r="BP64"/>
      <c r="BQ64"/>
      <c r="BR64"/>
      <c r="BS64"/>
      <c r="BT64"/>
      <c r="BU64" s="95"/>
    </row>
    <row r="65" spans="2:73" x14ac:dyDescent="0.25">
      <c r="B65" s="29"/>
      <c r="C65" s="30"/>
      <c r="BK65"/>
      <c r="BL65"/>
      <c r="BM65"/>
      <c r="BN65"/>
      <c r="BO65"/>
      <c r="BP65"/>
      <c r="BQ65"/>
      <c r="BR65"/>
      <c r="BS65"/>
      <c r="BT65"/>
      <c r="BU65" s="95"/>
    </row>
    <row r="66" spans="2:73" x14ac:dyDescent="0.25">
      <c r="B66" s="29"/>
      <c r="C66" s="30"/>
      <c r="BK66"/>
      <c r="BL66"/>
      <c r="BM66"/>
      <c r="BN66"/>
      <c r="BO66"/>
      <c r="BP66"/>
      <c r="BQ66"/>
      <c r="BR66"/>
      <c r="BS66"/>
      <c r="BT66"/>
      <c r="BU66" s="95"/>
    </row>
    <row r="67" spans="2:73" x14ac:dyDescent="0.25">
      <c r="B67" s="29"/>
      <c r="C67" s="30"/>
      <c r="BK67"/>
      <c r="BL67"/>
      <c r="BM67"/>
      <c r="BN67"/>
      <c r="BO67"/>
      <c r="BP67"/>
      <c r="BQ67"/>
      <c r="BR67"/>
      <c r="BS67"/>
      <c r="BT67"/>
      <c r="BU67" s="95"/>
    </row>
    <row r="68" spans="2:73" x14ac:dyDescent="0.25">
      <c r="B68" s="29"/>
      <c r="C68" s="30"/>
      <c r="BK68"/>
      <c r="BL68"/>
      <c r="BM68"/>
      <c r="BN68"/>
      <c r="BO68"/>
      <c r="BP68"/>
      <c r="BQ68"/>
      <c r="BR68"/>
      <c r="BS68"/>
      <c r="BT68"/>
      <c r="BU68" s="95"/>
    </row>
    <row r="69" spans="2:73" x14ac:dyDescent="0.25">
      <c r="B69" s="29"/>
      <c r="C69" s="30"/>
      <c r="BK69"/>
      <c r="BL69"/>
      <c r="BM69"/>
      <c r="BN69"/>
      <c r="BO69"/>
      <c r="BP69"/>
      <c r="BQ69"/>
      <c r="BR69"/>
      <c r="BS69"/>
      <c r="BT69"/>
      <c r="BU69" s="95"/>
    </row>
    <row r="70" spans="2:73" x14ac:dyDescent="0.25">
      <c r="B70" s="29"/>
      <c r="C70" s="30"/>
      <c r="BK70"/>
      <c r="BL70"/>
      <c r="BM70"/>
      <c r="BN70"/>
      <c r="BO70"/>
      <c r="BP70"/>
      <c r="BQ70"/>
      <c r="BR70"/>
      <c r="BS70"/>
      <c r="BT70"/>
      <c r="BU70" s="95"/>
    </row>
    <row r="71" spans="2:73" x14ac:dyDescent="0.25">
      <c r="B71" s="29"/>
      <c r="C71" s="30"/>
      <c r="BK71"/>
      <c r="BL71"/>
      <c r="BM71"/>
      <c r="BN71"/>
      <c r="BO71"/>
      <c r="BP71"/>
      <c r="BQ71"/>
      <c r="BR71"/>
      <c r="BS71"/>
      <c r="BT71"/>
      <c r="BU71" s="95"/>
    </row>
    <row r="72" spans="2:73" x14ac:dyDescent="0.25">
      <c r="B72" s="29"/>
      <c r="C72" s="30"/>
      <c r="BK72"/>
      <c r="BL72"/>
      <c r="BM72"/>
      <c r="BN72"/>
      <c r="BO72"/>
      <c r="BP72"/>
      <c r="BQ72"/>
      <c r="BR72"/>
      <c r="BS72"/>
      <c r="BT72"/>
      <c r="BU72" s="95"/>
    </row>
    <row r="73" spans="2:73" x14ac:dyDescent="0.25">
      <c r="B73" s="29"/>
      <c r="C73" s="30"/>
      <c r="BK73"/>
      <c r="BL73"/>
      <c r="BM73"/>
      <c r="BN73"/>
      <c r="BO73"/>
      <c r="BP73"/>
      <c r="BQ73"/>
      <c r="BR73"/>
      <c r="BS73"/>
      <c r="BT73"/>
      <c r="BU73" s="95"/>
    </row>
    <row r="74" spans="2:73" x14ac:dyDescent="0.25">
      <c r="B74" s="29"/>
      <c r="C74" s="30"/>
      <c r="BK74"/>
      <c r="BL74"/>
      <c r="BM74"/>
      <c r="BN74"/>
      <c r="BO74"/>
      <c r="BP74"/>
      <c r="BQ74"/>
      <c r="BR74"/>
      <c r="BS74"/>
      <c r="BT74"/>
      <c r="BU74" s="95"/>
    </row>
    <row r="75" spans="2:73" x14ac:dyDescent="0.25">
      <c r="B75" s="29"/>
      <c r="C75" s="30"/>
      <c r="BK75"/>
      <c r="BL75"/>
      <c r="BM75"/>
      <c r="BN75"/>
      <c r="BO75"/>
      <c r="BP75"/>
      <c r="BQ75"/>
      <c r="BR75"/>
      <c r="BS75"/>
      <c r="BT75"/>
      <c r="BU75" s="95"/>
    </row>
    <row r="76" spans="2:73" x14ac:dyDescent="0.25">
      <c r="B76" s="29"/>
      <c r="C76" s="30"/>
      <c r="BK76"/>
      <c r="BL76"/>
      <c r="BM76"/>
      <c r="BN76"/>
      <c r="BO76"/>
      <c r="BP76"/>
      <c r="BQ76"/>
      <c r="BR76"/>
      <c r="BS76"/>
      <c r="BT76"/>
      <c r="BU76" s="95"/>
    </row>
    <row r="77" spans="2:73" x14ac:dyDescent="0.25">
      <c r="B77" s="29"/>
      <c r="C77" s="30"/>
      <c r="BK77"/>
      <c r="BL77"/>
      <c r="BM77"/>
      <c r="BN77"/>
      <c r="BO77"/>
      <c r="BP77"/>
      <c r="BQ77"/>
      <c r="BR77"/>
      <c r="BS77"/>
      <c r="BT77"/>
      <c r="BU77" s="95"/>
    </row>
    <row r="78" spans="2:73" x14ac:dyDescent="0.25">
      <c r="B78" s="29"/>
      <c r="C78" s="30"/>
      <c r="BK78"/>
      <c r="BL78"/>
      <c r="BM78"/>
      <c r="BN78"/>
      <c r="BO78"/>
      <c r="BP78"/>
      <c r="BQ78"/>
      <c r="BR78"/>
      <c r="BS78"/>
      <c r="BT78"/>
      <c r="BU78" s="95"/>
    </row>
    <row r="79" spans="2:73" x14ac:dyDescent="0.25">
      <c r="B79" s="29"/>
      <c r="C79" s="30"/>
      <c r="BK79"/>
      <c r="BL79"/>
      <c r="BM79"/>
      <c r="BN79"/>
      <c r="BO79"/>
      <c r="BP79"/>
      <c r="BQ79"/>
      <c r="BR79"/>
      <c r="BS79"/>
      <c r="BT79"/>
      <c r="BU79" s="95"/>
    </row>
    <row r="80" spans="2:73" x14ac:dyDescent="0.25">
      <c r="B80" s="29"/>
      <c r="C80" s="30"/>
      <c r="BK80"/>
      <c r="BL80"/>
      <c r="BM80"/>
      <c r="BN80"/>
      <c r="BO80"/>
      <c r="BP80"/>
      <c r="BQ80"/>
      <c r="BR80"/>
      <c r="BS80"/>
      <c r="BT80"/>
      <c r="BU80" s="95"/>
    </row>
    <row r="81" spans="2:73" x14ac:dyDescent="0.25">
      <c r="B81" s="29"/>
      <c r="C81" s="30"/>
      <c r="BK81"/>
      <c r="BL81"/>
      <c r="BM81"/>
      <c r="BN81"/>
      <c r="BO81"/>
      <c r="BP81"/>
      <c r="BQ81"/>
      <c r="BR81"/>
      <c r="BS81"/>
      <c r="BT81"/>
      <c r="BU81" s="95"/>
    </row>
    <row r="82" spans="2:73" x14ac:dyDescent="0.25">
      <c r="B82" s="29"/>
      <c r="C82" s="30"/>
      <c r="BK82"/>
      <c r="BL82"/>
      <c r="BM82"/>
      <c r="BN82"/>
      <c r="BO82"/>
      <c r="BP82"/>
      <c r="BQ82"/>
      <c r="BR82"/>
      <c r="BS82"/>
      <c r="BT82"/>
      <c r="BU82" s="95"/>
    </row>
    <row r="83" spans="2:73" x14ac:dyDescent="0.25">
      <c r="B83" s="29"/>
      <c r="C83" s="30"/>
      <c r="BK83"/>
      <c r="BL83"/>
      <c r="BM83"/>
      <c r="BN83"/>
      <c r="BO83"/>
      <c r="BP83"/>
      <c r="BQ83"/>
      <c r="BR83"/>
      <c r="BS83"/>
      <c r="BT83"/>
      <c r="BU83" s="95"/>
    </row>
    <row r="84" spans="2:73" x14ac:dyDescent="0.25">
      <c r="B84" s="29"/>
      <c r="C84" s="30"/>
      <c r="BK84"/>
      <c r="BL84"/>
      <c r="BM84"/>
      <c r="BN84"/>
      <c r="BO84"/>
      <c r="BP84"/>
      <c r="BQ84"/>
      <c r="BR84"/>
      <c r="BS84"/>
      <c r="BT84"/>
      <c r="BU84" s="95"/>
    </row>
    <row r="85" spans="2:73" x14ac:dyDescent="0.25">
      <c r="B85" s="29"/>
      <c r="C85" s="30"/>
      <c r="BK85"/>
      <c r="BL85"/>
      <c r="BM85"/>
      <c r="BN85"/>
      <c r="BO85"/>
      <c r="BP85"/>
      <c r="BQ85"/>
      <c r="BR85"/>
      <c r="BS85"/>
      <c r="BT85"/>
      <c r="BU85" s="95"/>
    </row>
    <row r="86" spans="2:73" x14ac:dyDescent="0.25">
      <c r="B86" s="29"/>
      <c r="C86" s="30"/>
      <c r="BK86"/>
      <c r="BL86"/>
      <c r="BM86"/>
      <c r="BN86"/>
      <c r="BO86"/>
      <c r="BP86"/>
      <c r="BQ86"/>
      <c r="BR86"/>
      <c r="BS86"/>
      <c r="BT86"/>
      <c r="BU86" s="95"/>
    </row>
    <row r="87" spans="2:73" x14ac:dyDescent="0.25">
      <c r="B87" s="29"/>
      <c r="C87" s="30"/>
      <c r="BK87"/>
      <c r="BL87"/>
      <c r="BM87"/>
      <c r="BN87"/>
      <c r="BO87"/>
      <c r="BP87"/>
      <c r="BQ87"/>
      <c r="BR87"/>
      <c r="BS87"/>
      <c r="BT87"/>
      <c r="BU87" s="95"/>
    </row>
    <row r="88" spans="2:73" x14ac:dyDescent="0.25">
      <c r="B88" s="29"/>
      <c r="C88" s="30"/>
      <c r="BK88"/>
      <c r="BL88"/>
      <c r="BM88"/>
      <c r="BN88"/>
      <c r="BO88"/>
      <c r="BP88"/>
      <c r="BQ88"/>
      <c r="BR88"/>
      <c r="BS88"/>
      <c r="BT88"/>
      <c r="BU88" s="95"/>
    </row>
    <row r="89" spans="2:73" x14ac:dyDescent="0.25">
      <c r="B89" s="29"/>
      <c r="C89" s="30"/>
      <c r="BK89"/>
      <c r="BL89"/>
      <c r="BM89"/>
      <c r="BN89"/>
      <c r="BO89"/>
      <c r="BP89"/>
      <c r="BQ89"/>
      <c r="BR89"/>
      <c r="BS89"/>
      <c r="BT89"/>
      <c r="BU89" s="95"/>
    </row>
    <row r="90" spans="2:73" x14ac:dyDescent="0.25">
      <c r="B90" s="29"/>
      <c r="C90" s="30"/>
      <c r="BK90"/>
      <c r="BL90"/>
      <c r="BM90"/>
      <c r="BN90"/>
      <c r="BO90"/>
      <c r="BP90"/>
      <c r="BQ90"/>
      <c r="BR90"/>
      <c r="BS90"/>
      <c r="BT90"/>
      <c r="BU90" s="95"/>
    </row>
  </sheetData>
  <mergeCells count="21">
    <mergeCell ref="BN3:BT3"/>
    <mergeCell ref="AQ4:BF4"/>
    <mergeCell ref="BG4:BJ4"/>
    <mergeCell ref="BK4:BM4"/>
    <mergeCell ref="BN4:BT4"/>
    <mergeCell ref="BY5:BZ5"/>
    <mergeCell ref="BY7:BZ7"/>
    <mergeCell ref="BY8:BZ8"/>
    <mergeCell ref="E4:J4"/>
    <mergeCell ref="K4:O4"/>
    <mergeCell ref="P4:S4"/>
    <mergeCell ref="T4:X4"/>
    <mergeCell ref="BV4:CC4"/>
    <mergeCell ref="B1:B8"/>
    <mergeCell ref="C1:C8"/>
    <mergeCell ref="E3:J3"/>
    <mergeCell ref="K3:AP3"/>
    <mergeCell ref="AQ3:BM3"/>
    <mergeCell ref="Y4:AJ4"/>
    <mergeCell ref="AK4:AN4"/>
    <mergeCell ref="AO4:AP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90"/>
  <sheetViews>
    <sheetView topLeftCell="B1" zoomScale="71" zoomScaleNormal="71" zoomScalePageLayoutView="71" workbookViewId="0">
      <pane xSplit="3" ySplit="9" topLeftCell="E36" activePane="bottomRight" state="frozen"/>
      <selection activeCell="B1" sqref="B1"/>
      <selection pane="topRight" activeCell="E1" sqref="E1"/>
      <selection pane="bottomLeft" activeCell="B10" sqref="B10"/>
      <selection pane="bottomRight" activeCell="E41" sqref="E41"/>
    </sheetView>
  </sheetViews>
  <sheetFormatPr baseColWidth="10" defaultRowHeight="15.75" x14ac:dyDescent="0.25"/>
  <cols>
    <col min="1" max="1" width="0" hidden="1" customWidth="1"/>
    <col min="2" max="2" width="10.875" style="22"/>
    <col min="3" max="3" width="15.125" style="22" customWidth="1"/>
    <col min="4" max="4" width="13.375" style="22" customWidth="1"/>
    <col min="5" max="40" width="24.375" style="22" customWidth="1"/>
    <col min="41" max="63" width="24.375" customWidth="1"/>
    <col min="64" max="64" width="23.5" style="11" customWidth="1"/>
    <col min="65" max="65" width="20" customWidth="1"/>
  </cols>
  <sheetData>
    <row r="1" spans="2:72" x14ac:dyDescent="0.25">
      <c r="B1" s="210" t="s">
        <v>19</v>
      </c>
      <c r="C1" s="210" t="s">
        <v>20</v>
      </c>
      <c r="D1" s="2" t="s">
        <v>2</v>
      </c>
      <c r="E1" s="3" t="str">
        <f>IND!E1</f>
        <v>No</v>
      </c>
      <c r="F1" s="3" t="str">
        <f>IND!F1</f>
        <v>No</v>
      </c>
      <c r="G1" s="3" t="str">
        <f>IND!G1</f>
        <v>No</v>
      </c>
      <c r="H1" s="3" t="str">
        <f>IND!H1</f>
        <v>No</v>
      </c>
      <c r="I1" s="3" t="str">
        <f>IND!I1</f>
        <v>No</v>
      </c>
      <c r="J1" s="3" t="str">
        <f>IND!J1</f>
        <v>No</v>
      </c>
      <c r="K1" s="3" t="str">
        <f>IND!K1</f>
        <v>No</v>
      </c>
      <c r="L1" s="3" t="str">
        <f>IND!L1</f>
        <v>Sí</v>
      </c>
      <c r="M1" s="3" t="str">
        <f>IND!M1</f>
        <v>No</v>
      </c>
      <c r="N1" s="3" t="str">
        <f>IND!N1</f>
        <v>Sí</v>
      </c>
      <c r="O1" s="3" t="str">
        <f>IND!O1</f>
        <v>Sí</v>
      </c>
      <c r="P1" s="3" t="str">
        <f>IND!P1</f>
        <v>Sí</v>
      </c>
      <c r="Q1" s="3" t="str">
        <f>IND!Q1</f>
        <v>Sí</v>
      </c>
      <c r="R1" s="3" t="str">
        <f>IND!R1</f>
        <v>No</v>
      </c>
      <c r="S1" s="3" t="str">
        <f>IND!S1</f>
        <v>No</v>
      </c>
      <c r="T1" s="3" t="str">
        <f>IND!T1</f>
        <v>Sí</v>
      </c>
      <c r="U1" s="3" t="str">
        <f>IND!U1</f>
        <v>No</v>
      </c>
      <c r="V1" s="3" t="str">
        <f>IND!V1</f>
        <v>No</v>
      </c>
      <c r="W1" s="3" t="str">
        <f>IND!W1</f>
        <v>No</v>
      </c>
      <c r="X1" s="3" t="str">
        <f>IND!X1</f>
        <v>Sí</v>
      </c>
      <c r="Y1" s="3" t="str">
        <f>IND!Y1</f>
        <v>Sí</v>
      </c>
      <c r="Z1" s="3" t="str">
        <f>IND!Z1</f>
        <v>Sí</v>
      </c>
      <c r="AA1" s="3" t="str">
        <f>IND!AA1</f>
        <v>Sí</v>
      </c>
      <c r="AB1" s="3" t="str">
        <f>IND!AB1</f>
        <v>Sí</v>
      </c>
      <c r="AC1" s="3" t="str">
        <f>IND!AC1</f>
        <v>Sí</v>
      </c>
      <c r="AD1" s="3" t="str">
        <f>IND!AD1</f>
        <v>No</v>
      </c>
      <c r="AE1" s="3" t="str">
        <f>IND!AE1</f>
        <v>No</v>
      </c>
      <c r="AF1" s="3" t="str">
        <f>IND!AF1</f>
        <v>No</v>
      </c>
      <c r="AG1" s="3" t="str">
        <f>IND!AG1</f>
        <v>No</v>
      </c>
      <c r="AH1" s="3" t="str">
        <f>IND!AH1</f>
        <v>Sí</v>
      </c>
      <c r="AI1" s="3" t="str">
        <f>IND!AI1</f>
        <v>Sí</v>
      </c>
      <c r="AJ1" s="3" t="str">
        <f>IND!AJ1</f>
        <v>Sí</v>
      </c>
      <c r="AK1" s="3" t="str">
        <f>IND!AK1</f>
        <v>Sí</v>
      </c>
      <c r="AL1" s="3" t="str">
        <f>IND!AL1</f>
        <v>Sí</v>
      </c>
      <c r="AM1" s="3" t="str">
        <f>IND!AM1</f>
        <v>Sí</v>
      </c>
      <c r="AN1" s="3" t="str">
        <f>IND!AN1</f>
        <v>Sí</v>
      </c>
      <c r="AO1" s="3" t="str">
        <f>IND!AO1</f>
        <v>Pendiente</v>
      </c>
      <c r="AP1" s="3" t="str">
        <f>IND!AP1</f>
        <v>Pendiente</v>
      </c>
      <c r="AQ1" s="3" t="str">
        <f>IND!AQ1</f>
        <v>Sí</v>
      </c>
      <c r="AR1" s="3" t="str">
        <f>IND!AR1</f>
        <v>Sí</v>
      </c>
      <c r="AS1" s="3" t="str">
        <f>IND!AS1</f>
        <v>Sí</v>
      </c>
      <c r="AT1" s="3" t="str">
        <f>IND!AT1</f>
        <v>Sí</v>
      </c>
      <c r="AU1" s="3" t="str">
        <f>IND!AU1</f>
        <v>Sí</v>
      </c>
      <c r="AV1" s="3" t="str">
        <f>IND!AV1</f>
        <v>Sí</v>
      </c>
      <c r="AW1" s="3" t="str">
        <f>IND!AW1</f>
        <v>Sí</v>
      </c>
      <c r="AX1" s="3" t="str">
        <f>IND!AX1</f>
        <v>Sí</v>
      </c>
      <c r="AY1" s="3" t="str">
        <f>IND!AY1</f>
        <v>Sí</v>
      </c>
      <c r="AZ1" s="3" t="str">
        <f>IND!AZ1</f>
        <v>Sí</v>
      </c>
      <c r="BA1" s="3" t="str">
        <f>IND!BA1</f>
        <v>Sí</v>
      </c>
      <c r="BB1" s="3" t="str">
        <f>IND!BB1</f>
        <v>Sí</v>
      </c>
      <c r="BC1" s="3" t="str">
        <f>IND!BC1</f>
        <v>Sí</v>
      </c>
      <c r="BD1" s="3" t="str">
        <f>IND!BD1</f>
        <v>Sí</v>
      </c>
      <c r="BE1" s="3" t="str">
        <f>IND!BE1</f>
        <v>Sí</v>
      </c>
      <c r="BF1" s="3" t="str">
        <f>IND!BF1</f>
        <v>Sí</v>
      </c>
      <c r="BG1" s="3" t="str">
        <f>IND!BG1</f>
        <v>Sí</v>
      </c>
      <c r="BH1" s="3" t="str">
        <f>IND!BH1</f>
        <v>Sí</v>
      </c>
      <c r="BI1" s="3" t="str">
        <f>IND!BI1</f>
        <v>Sí</v>
      </c>
      <c r="BJ1" s="3" t="str">
        <f>IND!BJ1</f>
        <v>Sí</v>
      </c>
      <c r="BK1" s="3" t="str">
        <f>IND!BK1</f>
        <v>No</v>
      </c>
      <c r="BL1" s="3" t="str">
        <f>IND!BL1</f>
        <v>No</v>
      </c>
      <c r="BM1" s="3" t="str">
        <f>IND!BM1</f>
        <v>No</v>
      </c>
      <c r="BN1" s="3" t="str">
        <f>IND!BN1</f>
        <v>Sí</v>
      </c>
      <c r="BO1" s="3" t="str">
        <f>IND!BO1</f>
        <v>Sí</v>
      </c>
      <c r="BP1" s="3" t="str">
        <f>IND!BP1</f>
        <v>Pendiente</v>
      </c>
      <c r="BQ1" s="3" t="str">
        <f>IND!BQ1</f>
        <v>Sí</v>
      </c>
      <c r="BR1" s="3" t="str">
        <f>IND!BR1</f>
        <v>Pendiente</v>
      </c>
      <c r="BS1" s="3" t="str">
        <f>IND!BS1</f>
        <v>Pendiente</v>
      </c>
      <c r="BT1" s="3" t="str">
        <f>IND!BT1</f>
        <v>Pendiente</v>
      </c>
    </row>
    <row r="2" spans="2:72" x14ac:dyDescent="0.25">
      <c r="B2" s="211"/>
      <c r="C2" s="211"/>
      <c r="D2" s="2" t="s">
        <v>21</v>
      </c>
      <c r="E2" s="3">
        <f>IND!E2</f>
        <v>1</v>
      </c>
      <c r="F2" s="3">
        <f>IND!F2</f>
        <v>1</v>
      </c>
      <c r="G2" s="3">
        <f>IND!G2</f>
        <v>1</v>
      </c>
      <c r="H2" s="3">
        <f>IND!H2</f>
        <v>1</v>
      </c>
      <c r="I2" s="3">
        <f>IND!I2</f>
        <v>1</v>
      </c>
      <c r="J2" s="3">
        <f>IND!J2</f>
        <v>1</v>
      </c>
      <c r="K2" s="3">
        <f>IND!K2</f>
        <v>0.1</v>
      </c>
      <c r="L2" s="3">
        <f>IND!L2</f>
        <v>0.5</v>
      </c>
      <c r="M2" s="3">
        <f>IND!M2</f>
        <v>0.5</v>
      </c>
      <c r="N2" s="3">
        <f>IND!N2</f>
        <v>0.5</v>
      </c>
      <c r="O2" s="3">
        <f>IND!O2</f>
        <v>1</v>
      </c>
      <c r="P2" s="3">
        <f>IND!P2</f>
        <v>1</v>
      </c>
      <c r="Q2" s="3">
        <f>IND!Q2</f>
        <v>1</v>
      </c>
      <c r="R2" s="3">
        <f>IND!R2</f>
        <v>0.5</v>
      </c>
      <c r="S2" s="3">
        <f>IND!S2</f>
        <v>1</v>
      </c>
      <c r="T2" s="3">
        <f>IND!T2</f>
        <v>0.5</v>
      </c>
      <c r="U2" s="3">
        <f>IND!U2</f>
        <v>1</v>
      </c>
      <c r="V2" s="3">
        <f>IND!V2</f>
        <v>0.5</v>
      </c>
      <c r="W2" s="3">
        <f>IND!W2</f>
        <v>0.5</v>
      </c>
      <c r="X2" s="3">
        <f>IND!X2</f>
        <v>0.5</v>
      </c>
      <c r="Y2" s="3">
        <f>IND!Y2</f>
        <v>0.1</v>
      </c>
      <c r="Z2" s="3">
        <f>IND!Z2</f>
        <v>0.1</v>
      </c>
      <c r="AA2" s="3">
        <f>IND!AA2</f>
        <v>1</v>
      </c>
      <c r="AB2" s="3">
        <f>IND!AB2</f>
        <v>0.5</v>
      </c>
      <c r="AC2" s="3">
        <f>IND!AC2</f>
        <v>0.5</v>
      </c>
      <c r="AD2" s="3">
        <f>IND!AD2</f>
        <v>0.5</v>
      </c>
      <c r="AE2" s="3">
        <f>IND!AE2</f>
        <v>0.5</v>
      </c>
      <c r="AF2" s="3">
        <f>IND!AF2</f>
        <v>0.5</v>
      </c>
      <c r="AG2" s="3">
        <f>IND!AG2</f>
        <v>0.5</v>
      </c>
      <c r="AH2" s="3">
        <f>IND!AH2</f>
        <v>0.1</v>
      </c>
      <c r="AI2" s="3">
        <f>IND!AI2</f>
        <v>0.5</v>
      </c>
      <c r="AJ2" s="3">
        <f>IND!AJ2</f>
        <v>0.5</v>
      </c>
      <c r="AK2" s="3">
        <f>IND!AK2</f>
        <v>1</v>
      </c>
      <c r="AL2" s="3">
        <f>IND!AL2</f>
        <v>1</v>
      </c>
      <c r="AM2" s="3">
        <f>IND!AM2</f>
        <v>0.5</v>
      </c>
      <c r="AN2" s="3">
        <f>IND!AN2</f>
        <v>0.5</v>
      </c>
      <c r="AO2" s="3">
        <f>IND!AO2</f>
        <v>0</v>
      </c>
      <c r="AP2" s="3">
        <f>IND!AP2</f>
        <v>0</v>
      </c>
      <c r="AQ2" s="3">
        <f>IND!AQ2</f>
        <v>1</v>
      </c>
      <c r="AR2" s="3">
        <f>IND!AR2</f>
        <v>1</v>
      </c>
      <c r="AS2" s="3">
        <f>IND!AS2</f>
        <v>0.25</v>
      </c>
      <c r="AT2" s="3">
        <f>IND!AT2</f>
        <v>0.25</v>
      </c>
      <c r="AU2" s="3">
        <f>IND!AU2</f>
        <v>0.25</v>
      </c>
      <c r="AV2" s="3">
        <f>IND!AV2</f>
        <v>0.25</v>
      </c>
      <c r="AW2" s="3">
        <f>IND!AW2</f>
        <v>0.33333333333333331</v>
      </c>
      <c r="AX2" s="3">
        <f>IND!AX2</f>
        <v>0.33333333333333331</v>
      </c>
      <c r="AY2" s="3">
        <f>IND!AY2</f>
        <v>0.33333333333333331</v>
      </c>
      <c r="AZ2" s="3">
        <f>IND!AZ2</f>
        <v>0.25</v>
      </c>
      <c r="BA2" s="3">
        <f>IND!BA2</f>
        <v>0.25</v>
      </c>
      <c r="BB2" s="3">
        <f>IND!BB2</f>
        <v>0.25</v>
      </c>
      <c r="BC2" s="3">
        <f>IND!BC2</f>
        <v>0.25</v>
      </c>
      <c r="BD2" s="3">
        <f>IND!BD2</f>
        <v>1</v>
      </c>
      <c r="BE2" s="3">
        <f>IND!BE2</f>
        <v>1</v>
      </c>
      <c r="BF2" s="3">
        <f>IND!BF2</f>
        <v>1</v>
      </c>
      <c r="BG2" s="3">
        <f>IND!BG2</f>
        <v>1</v>
      </c>
      <c r="BH2" s="3">
        <f>IND!BH2</f>
        <v>0</v>
      </c>
      <c r="BI2" s="3">
        <f>IND!BI2</f>
        <v>1</v>
      </c>
      <c r="BJ2" s="3">
        <f>IND!BJ2</f>
        <v>0</v>
      </c>
      <c r="BK2" s="3">
        <f>IND!BK2</f>
        <v>1</v>
      </c>
      <c r="BL2" s="3">
        <f>IND!BL2</f>
        <v>0.5</v>
      </c>
      <c r="BM2" s="3">
        <f>IND!BM2</f>
        <v>0.5</v>
      </c>
      <c r="BN2" s="3">
        <f>IND!BN2</f>
        <v>0.5</v>
      </c>
      <c r="BO2" s="3">
        <f>IND!BO2</f>
        <v>0.5</v>
      </c>
      <c r="BP2" s="3">
        <f>IND!BP2</f>
        <v>0</v>
      </c>
      <c r="BQ2" s="3">
        <f>IND!BQ2</f>
        <v>0</v>
      </c>
      <c r="BR2" s="3">
        <f>IND!BR2</f>
        <v>0</v>
      </c>
      <c r="BS2" s="3">
        <f>IND!BS2</f>
        <v>0</v>
      </c>
      <c r="BT2" s="3">
        <f>IND!BT2</f>
        <v>0</v>
      </c>
    </row>
    <row r="3" spans="2:72" s="25" customFormat="1" x14ac:dyDescent="0.25">
      <c r="B3" s="211"/>
      <c r="C3" s="211"/>
      <c r="D3" s="134" t="s">
        <v>85</v>
      </c>
      <c r="E3" s="213" t="s">
        <v>87</v>
      </c>
      <c r="F3" s="213"/>
      <c r="G3" s="213"/>
      <c r="H3" s="213"/>
      <c r="I3" s="213"/>
      <c r="J3" s="213"/>
      <c r="K3" s="214" t="s">
        <v>89</v>
      </c>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37" t="s">
        <v>88</v>
      </c>
      <c r="AR3" s="237"/>
      <c r="AS3" s="237"/>
      <c r="AT3" s="237"/>
      <c r="AU3" s="237"/>
      <c r="AV3" s="237"/>
      <c r="AW3" s="237"/>
      <c r="AX3" s="237"/>
      <c r="AY3" s="237"/>
      <c r="AZ3" s="237"/>
      <c r="BA3" s="237"/>
      <c r="BB3" s="237"/>
      <c r="BC3" s="237"/>
      <c r="BD3" s="237"/>
      <c r="BE3" s="237"/>
      <c r="BF3" s="237"/>
      <c r="BG3" s="237"/>
      <c r="BH3" s="237"/>
      <c r="BI3" s="237"/>
      <c r="BJ3" s="237"/>
      <c r="BK3" s="237"/>
      <c r="BL3" s="237"/>
      <c r="BM3" s="237"/>
      <c r="BN3" s="205" t="s">
        <v>90</v>
      </c>
      <c r="BO3" s="206"/>
      <c r="BP3" s="206"/>
      <c r="BQ3" s="206"/>
      <c r="BR3" s="206"/>
      <c r="BS3" s="206"/>
      <c r="BT3" s="206"/>
    </row>
    <row r="4" spans="2:72" s="25" customFormat="1" ht="15.75" customHeight="1" x14ac:dyDescent="0.25">
      <c r="B4" s="211"/>
      <c r="C4" s="211"/>
      <c r="D4" s="134" t="s">
        <v>84</v>
      </c>
      <c r="E4" s="215" t="s">
        <v>86</v>
      </c>
      <c r="F4" s="215"/>
      <c r="G4" s="215"/>
      <c r="H4" s="215"/>
      <c r="I4" s="215"/>
      <c r="J4" s="215"/>
      <c r="K4" s="219" t="s">
        <v>238</v>
      </c>
      <c r="L4" s="219"/>
      <c r="M4" s="219"/>
      <c r="N4" s="219"/>
      <c r="O4" s="219"/>
      <c r="P4" s="221" t="s">
        <v>91</v>
      </c>
      <c r="Q4" s="222"/>
      <c r="R4" s="222"/>
      <c r="S4" s="222"/>
      <c r="T4" s="224" t="s">
        <v>92</v>
      </c>
      <c r="U4" s="225"/>
      <c r="V4" s="225"/>
      <c r="W4" s="225"/>
      <c r="X4" s="225"/>
      <c r="Y4" s="227" t="s">
        <v>225</v>
      </c>
      <c r="Z4" s="227"/>
      <c r="AA4" s="227"/>
      <c r="AB4" s="227"/>
      <c r="AC4" s="227"/>
      <c r="AD4" s="227"/>
      <c r="AE4" s="227"/>
      <c r="AF4" s="227"/>
      <c r="AG4" s="227"/>
      <c r="AH4" s="227"/>
      <c r="AI4" s="227"/>
      <c r="AJ4" s="227"/>
      <c r="AK4" s="198" t="s">
        <v>94</v>
      </c>
      <c r="AL4" s="198"/>
      <c r="AM4" s="198"/>
      <c r="AN4" s="198"/>
      <c r="AO4" s="216" t="s">
        <v>95</v>
      </c>
      <c r="AP4" s="217"/>
      <c r="AQ4" s="189" t="s">
        <v>96</v>
      </c>
      <c r="AR4" s="190"/>
      <c r="AS4" s="190"/>
      <c r="AT4" s="190"/>
      <c r="AU4" s="190"/>
      <c r="AV4" s="190"/>
      <c r="AW4" s="190"/>
      <c r="AX4" s="190"/>
      <c r="AY4" s="190"/>
      <c r="AZ4" s="190"/>
      <c r="BA4" s="190"/>
      <c r="BB4" s="190"/>
      <c r="BC4" s="190"/>
      <c r="BD4" s="190"/>
      <c r="BE4" s="190"/>
      <c r="BF4" s="191"/>
      <c r="BG4" s="238" t="s">
        <v>97</v>
      </c>
      <c r="BH4" s="239"/>
      <c r="BI4" s="239"/>
      <c r="BJ4" s="239"/>
      <c r="BK4" s="190" t="s">
        <v>262</v>
      </c>
      <c r="BL4" s="190"/>
      <c r="BM4" s="191"/>
      <c r="BN4" s="240" t="s">
        <v>98</v>
      </c>
      <c r="BO4" s="241"/>
      <c r="BP4" s="241"/>
      <c r="BQ4" s="241"/>
      <c r="BR4" s="241"/>
      <c r="BS4" s="241"/>
      <c r="BT4" s="241"/>
    </row>
    <row r="5" spans="2:72" s="11" customFormat="1" ht="56.25" customHeight="1" x14ac:dyDescent="0.25">
      <c r="B5" s="211"/>
      <c r="C5" s="211"/>
      <c r="D5" s="167" t="s">
        <v>25</v>
      </c>
      <c r="E5" s="26" t="str">
        <f>IND!E5</f>
        <v>Prevalencia de sobrepeso</v>
      </c>
      <c r="F5" s="26" t="str">
        <f>IND!F5</f>
        <v>Prevalencia de obesidad</v>
      </c>
      <c r="G5" s="26" t="str">
        <f>IND!G5</f>
        <v>Prevalencia de diabetes mellitus tipo 2</v>
      </c>
      <c r="H5" s="26" t="str">
        <f>IND!H5</f>
        <v>Prevalencia de hipertensión arterial</v>
      </c>
      <c r="I5" s="26" t="str">
        <f>IND!I5</f>
        <v>Mortalidad por diabetes mellitus tipo 2</v>
      </c>
      <c r="J5" s="26" t="str">
        <f>IND!J5</f>
        <v>Mortalidad por enfermedades hipertensivas</v>
      </c>
      <c r="K5" s="26" t="str">
        <f>IND!K5</f>
        <v>Compra de sazonadores y condimentos como proxy de sodio</v>
      </c>
      <c r="L5" s="26" t="str">
        <f>IND!L5</f>
        <v xml:space="preserve">Compra de agua </v>
      </c>
      <c r="M5" s="26" t="str">
        <f>IND!M5</f>
        <v>Compra de alimentos y bebidas regulados por la Estrategia Nacional</v>
      </c>
      <c r="N5" s="26" t="str">
        <f>IND!N5</f>
        <v>Compra de alimentos no regulados por la Estrategia Nacional</v>
      </c>
      <c r="O5" s="26" t="str">
        <f>IND!O5</f>
        <v>Lactancia materna</v>
      </c>
      <c r="P5" s="26" t="str">
        <f>IND!P5</f>
        <v>Población adulta activa</v>
      </c>
      <c r="Q5" s="26" t="str">
        <f>IND!Q5</f>
        <v>Niños que hacen deporte</v>
      </c>
      <c r="R5" s="26" t="str">
        <f>IND!R5</f>
        <v>Ocupaciones sedentarias</v>
      </c>
      <c r="S5" s="26" t="str">
        <f>IND!S5</f>
        <v>Sedentarismo en niños</v>
      </c>
      <c r="T5" s="26" t="str">
        <f>IND!T5</f>
        <v>Grado promedio de escolaridad</v>
      </c>
      <c r="U5" s="26" t="str">
        <f>IND!U5</f>
        <v>Índice de rezago social</v>
      </c>
      <c r="V5" s="26" t="str">
        <f>IND!V5</f>
        <v>Hogares monoparentales</v>
      </c>
      <c r="W5" s="26" t="str">
        <f>IND!W5</f>
        <v>Horas trabajadas</v>
      </c>
      <c r="X5" s="26" t="str">
        <f>IND!X5</f>
        <v>Horas de sueño</v>
      </c>
      <c r="Y5" s="26" t="str">
        <f>IND!Y5</f>
        <v>Velocidad promedio de vehículos en la capital del estado</v>
      </c>
      <c r="Z5" s="26" t="str">
        <f>IND!Z5</f>
        <v>Superficie de alcance en 15 minutos en la capital del estado</v>
      </c>
      <c r="AA5" s="26" t="str">
        <f>IND!AA5</f>
        <v>Cobertura de instalaciones deportivas</v>
      </c>
      <c r="AB5" s="26" t="str">
        <f>IND!AB5</f>
        <v>Infraestructura ciclista</v>
      </c>
      <c r="AC5" s="26" t="str">
        <f>IND!AC5</f>
        <v>Calidad del agua potable</v>
      </c>
      <c r="AD5" s="26" t="str">
        <f>IND!AD5</f>
        <v>Presencia de comercio ambulante</v>
      </c>
      <c r="AE5" s="26" t="str">
        <f>IND!AE5</f>
        <v>Índice de locales de venta de alimentos de alta densidad calórica</v>
      </c>
      <c r="AF5" s="26" t="str">
        <f>IND!AF5</f>
        <v>Percepción de inseguridad</v>
      </c>
      <c r="AG5" s="26" t="str">
        <f>IND!AG5</f>
        <v>Seguridad peatonal y no motorizada</v>
      </c>
      <c r="AH5" s="26" t="str">
        <f>IND!AH5</f>
        <v>Presupuesto para movilidad no motorizada en zonas metropolitanas</v>
      </c>
      <c r="AI5" s="26" t="str">
        <f>IND!AI5</f>
        <v>Clínicas públicas</v>
      </c>
      <c r="AJ5" s="26" t="str">
        <f>IND!AJ5</f>
        <v>Clínicas privadas</v>
      </c>
      <c r="AK5" s="26" t="str">
        <f>IND!AK5</f>
        <v>Escuelas con instalaciones deportivas en uso</v>
      </c>
      <c r="AL5" s="26" t="str">
        <f>IND!AL5</f>
        <v>Escuelas con bebederos funcionales</v>
      </c>
      <c r="AM5" s="26" t="str">
        <f>IND!AM5</f>
        <v>Escuelas con Comité de Establecimientos de Consumo Escolar (CECE)</v>
      </c>
      <c r="AN5" s="26" t="str">
        <f>IND!AN5</f>
        <v>Profesores de educación física</v>
      </c>
      <c r="AO5" s="26" t="str">
        <f>IND!AO5</f>
        <v>Índice de gestión de las estrategias estatales*</v>
      </c>
      <c r="AP5" s="26" t="str">
        <f>IND!AP5</f>
        <v>Incentivos para detonar acciones voluntarias que mejoren los estilos de vida*</v>
      </c>
      <c r="AQ5" s="26" t="str">
        <f>IND!AQ5</f>
        <v>Diabéticos e hipertensos con acceso a sistemas públicos de salud</v>
      </c>
      <c r="AR5" s="26" t="str">
        <f>IND!AR5</f>
        <v>Diabéticos e hipertensos con cobertura privada</v>
      </c>
      <c r="AS5" s="26" t="str">
        <f>IND!AS5</f>
        <v>Pacientes detectados con diabetes que iniciaron tratamiento</v>
      </c>
      <c r="AT5" s="26" t="str">
        <f>IND!AT5</f>
        <v>Pacientes detectados hipertensión que iniciaron tratamiento</v>
      </c>
      <c r="AU5" s="26" t="str">
        <f>IND!AU5</f>
        <v>Pacientes detectados con obesidad que iniciaron tratamiento</v>
      </c>
      <c r="AV5" s="26" t="str">
        <f>IND!AV5</f>
        <v>Pacientes detectados con dislipidemia que iniciaron tratamiento</v>
      </c>
      <c r="AW5" s="26" t="str">
        <f>IND!AW5</f>
        <v>Diabéticos en unidades de especialidades en atención de enfermedades crónicas</v>
      </c>
      <c r="AX5" s="26" t="str">
        <f>IND!AX5</f>
        <v>Hipertensos bajo tratamiento en unidades de especialidades en atención de enfermedades crónicas</v>
      </c>
      <c r="AY5" s="26" t="str">
        <f>IND!AY5</f>
        <v>Dislipidémicos bajo tratamiento en unidades de especialidades en atención de enfermedades crónicas</v>
      </c>
      <c r="AZ5" s="26" t="str">
        <f>IND!AZ5</f>
        <v>Detección oportuna de diabetes</v>
      </c>
      <c r="BA5" s="26" t="str">
        <f>IND!BA5</f>
        <v>Detección oportuna hipertensión</v>
      </c>
      <c r="BB5" s="26" t="str">
        <f>IND!BB5</f>
        <v>Detección oportuna de obesidad</v>
      </c>
      <c r="BC5" s="26" t="str">
        <f>IND!BC5</f>
        <v>Detección oportuna de dislipidemia</v>
      </c>
      <c r="BD5" s="26" t="str">
        <f>IND!BD5</f>
        <v>Diabéticos con cobertura mínima de estudios de laboratorio en unidades de primer nivel de atención</v>
      </c>
      <c r="BE5" s="26" t="str">
        <f>IND!BE5</f>
        <v xml:space="preserve">Diabéticos controlados en las unidades de primer nivel de atención   </v>
      </c>
      <c r="BF5" s="26" t="str">
        <f>IND!BF5</f>
        <v>Hipertensos controlados en el primer nivel</v>
      </c>
      <c r="BG5" s="26" t="str">
        <f>IND!BG5</f>
        <v>Nutriólogos y promotores de la salud</v>
      </c>
      <c r="BH5" s="26" t="str">
        <f>IND!BH5</f>
        <v>Personal de salud capacitado en diabetes e hipertensión en el primer nivel de atención</v>
      </c>
      <c r="BI5" s="26" t="str">
        <f>IND!BI5</f>
        <v>Eficiencia terminal de la capacitación del personal de salud de primer nivel</v>
      </c>
      <c r="BJ5" s="26" t="str">
        <f>IND!BJ5</f>
        <v>Existencia de medicamentos para el tratamiento de diabetes, hipertensión y dislipidemia</v>
      </c>
      <c r="BK5" s="26" t="str">
        <f>IND!BK5</f>
        <v>Gastos de bolsillo para control de peso, hipertensión y diabetes</v>
      </c>
      <c r="BL5" s="26" t="str">
        <f>IND!BL5</f>
        <v>Pérdidas de productividad por mortalidad prematura</v>
      </c>
      <c r="BM5" s="26" t="str">
        <f>IND!BM5</f>
        <v>Pérdidas de productividad por ausentismo laboral</v>
      </c>
      <c r="BN5" s="26" t="str">
        <f>IND!BN5</f>
        <v>Escuelas de tiempo completo</v>
      </c>
      <c r="BO5" s="26" t="str">
        <f>IND!BO5</f>
        <v>Desayunos escolares con presupuesto federal</v>
      </c>
      <c r="BP5" s="26" t="str">
        <f>IND!BP5</f>
        <v>Entendimiento del etiquetado frontal</v>
      </c>
      <c r="BQ5" s="26" t="str">
        <f>IND!BQ5</f>
        <v>Uso del etiquetado frontal</v>
      </c>
      <c r="BR5" s="26" t="str">
        <f>IND!BR5</f>
        <v>Exposición infantil a publicidad de alimentos de alto contenido calórico</v>
      </c>
      <c r="BS5" s="26" t="str">
        <f>IND!BS5</f>
        <v>Impacto del impuesto sobre bebidas saborizadas</v>
      </c>
      <c r="BT5" s="26" t="str">
        <f>IND!BT5</f>
        <v>Impacto del impuesto alimentos no básicos de alta densidad calórica</v>
      </c>
    </row>
    <row r="6" spans="2:72" s="11" customFormat="1" ht="101.25" x14ac:dyDescent="0.25">
      <c r="B6" s="211"/>
      <c r="C6" s="211"/>
      <c r="D6" s="168" t="s">
        <v>1</v>
      </c>
      <c r="E6" s="26" t="str">
        <f>IND!E6</f>
        <v>Porcentaje de la población total con sobrepeso</v>
      </c>
      <c r="F6" s="26" t="str">
        <f>IND!F6</f>
        <v>Porcentaje de la población total con obesidad</v>
      </c>
      <c r="G6" s="26" t="str">
        <f>IND!G6</f>
        <v xml:space="preserve">Porcentaje de población de 10 años o más con diabetes mellitus tipo 2 </v>
      </c>
      <c r="H6" s="26" t="str">
        <f>IND!H6</f>
        <v>Porcentaje de la población de 20 años o más con hipertensión arterial</v>
      </c>
      <c r="I6" s="26" t="str">
        <f>IND!I6</f>
        <v>Número de muertes por diabetes mellitus tipo 2 (Claves CIE E11-E14) por cada 100 mil hab</v>
      </c>
      <c r="J6" s="26" t="str">
        <f>IND!J6</f>
        <v>Número de muertes por enfermedades hipertensivas (Claves CIE I10-I15) por cada 100 mil hab</v>
      </c>
      <c r="K6" s="26" t="str">
        <f>IND!K6</f>
        <v>Kilogramos de sazonadores y condimentos por hogar (como proxy de sodio)</v>
      </c>
      <c r="L6" s="26" t="str">
        <f>IND!L6</f>
        <v>Litros de agua por hogar</v>
      </c>
      <c r="M6" s="26" t="str">
        <f>IND!M6</f>
        <v>Unidad estandarizada (kilogramos o litros) de alimentos con alto contenido en azúcar, bebidas azucaradas y botanas saladas por hogar</v>
      </c>
      <c r="N6" s="26" t="str">
        <f>IND!N6</f>
        <v>Unidad estandarizada (kilogramos o litros) de frutas, verduras, cereales, leguminosas, aceites, grasas, lácteos, huevo y productos de origen animal por hogar</v>
      </c>
      <c r="O6" s="26" t="str">
        <f>IND!O6</f>
        <v>Porcentaje de los niños de cero a seis meses que tuvieron lactancia materna exclusiva el día anterior</v>
      </c>
      <c r="P6" s="26" t="str">
        <f>IND!P6</f>
        <v>Porcentaje de la población de 15 a 69 años considerada activa con respecto a la recomendación de la OMS</v>
      </c>
      <c r="Q6" s="26" t="str">
        <f>IND!Q6</f>
        <v xml:space="preserve">Porcentaje de los niños entre 10 y 14 años que al menos han practicado un deporte los últimos 12 meses </v>
      </c>
      <c r="R6" s="26" t="str">
        <f>IND!R6</f>
        <v>Porcentaje de personas que están empleadas en ocupaciones sedentarias (las que mayormente se realizan en oficinas o frente a una pantalla)</v>
      </c>
      <c r="S6" s="26" t="str">
        <f>IND!S6</f>
        <v>Porcentaje de niños que ven una pantalla por más de 3 horas en un día entre semana</v>
      </c>
      <c r="T6" s="26" t="str">
        <f>IND!T6</f>
        <v>Años promedio de escolaridad para personas de 25 años o más</v>
      </c>
      <c r="U6" s="26" t="str">
        <f>IND!U6</f>
        <v>Metodología CONEVAL</v>
      </c>
      <c r="V6" s="26" t="str">
        <f>IND!V6</f>
        <v>Porcentaje de hogares monoparentales (considerando hogares con hijos menores a 19 años)</v>
      </c>
      <c r="W6" s="26" t="str">
        <f>IND!W6</f>
        <v>Horas promedio trabajadas a la semana por persona ocupada</v>
      </c>
      <c r="X6" s="26" t="str">
        <f>IND!X6</f>
        <v>Horas promedio de sueño al día</v>
      </c>
      <c r="Y6" s="26" t="str">
        <f>IND!Y6</f>
        <v>Velocidad promedio (km/hr) de vehículos particulares entre 7-9am en el polo con mayor actividad económica (cálculo para 32 ciudades)</v>
      </c>
      <c r="Z6" s="26" t="str">
        <f>IND!Z6</f>
        <v>Porcentaje de la mancha urbana que se puede cubrir en 15 minutos, saliendo del polo con mayor actividad económica</v>
      </c>
      <c r="AA6" s="26" t="str">
        <f>IND!AA6</f>
        <v xml:space="preserve">Índice de oferta de instalaciones especializadas que faciliten el deporte </v>
      </c>
      <c r="AB6" s="26" t="str">
        <f>IND!AB6</f>
        <v>Kilómetros de infraestructura vial ciclista por cada 100 mil hab (considerando las 30 ciudades evaluadas por ITDP)</v>
      </c>
      <c r="AC6" s="26" t="str">
        <f>IND!AC6</f>
        <v>Porcentaje de muestras de agua clorada dentro de las especificaciones de la NOM</v>
      </c>
      <c r="AD6" s="26" t="str">
        <f>IND!AD6</f>
        <v>Porcentaje de AGEB con presencia de comercio ambulante o semifijo en al menos una calle</v>
      </c>
      <c r="AE6" s="26" t="str">
        <f>IND!AE6</f>
        <v>Porcentaje de locales con venta de alimentos de alta densidad calórica de total de locales de alimentos</v>
      </c>
      <c r="AF6" s="26" t="str">
        <f>IND!AF6</f>
        <v>Porcentaje de personas que reportan haber dejado de salir a caminar, usar transporte público y/o dejar salir a menores de edad solos por temor a ser víctima de un delito</v>
      </c>
      <c r="AG6" s="26" t="str">
        <f>IND!AG6</f>
        <v>Accidentes de peatones y ciclistas por cada 100 mil hab</v>
      </c>
      <c r="AH6" s="26" t="str">
        <f>IND!AH6</f>
        <v>Porcentaje de los fondos federales de movilidad urbana que se destinan a movilidad no motorizada (peatonal y bicicleta)</v>
      </c>
      <c r="AI6" s="26" t="str">
        <f>IND!AI6</f>
        <v>Clínicas públicas por cada 100 mil hab</v>
      </c>
      <c r="AJ6" s="26" t="str">
        <f>IND!AJ6</f>
        <v>Clínicas privadas por cada 100 mil hab</v>
      </c>
      <c r="AK6" s="26" t="str">
        <f>IND!AK6</f>
        <v>Porcentaje de las escuelas censadas con instalaciones deportivas que se encuentran en uso</v>
      </c>
      <c r="AL6" s="26" t="str">
        <f>IND!AL6</f>
        <v>Porcentaje de escuelas censadas que cuentan con bebederos funcionales</v>
      </c>
      <c r="AM6" s="26" t="str">
        <f>IND!AM6</f>
        <v>Porcentaje de escuelas que reportan tener un CECE del total de escuelas en el Registro Público de Consejos de Participación Social</v>
      </c>
      <c r="AN6" s="26" t="str">
        <f>IND!AN6</f>
        <v>Porcentaje de escuelas que reportan tener un profesor de actividad física del total de escuelas registradas</v>
      </c>
      <c r="AO6" s="26" t="str">
        <f>IND!AO6</f>
        <v xml:space="preserve">Indicador de gestión - IMCO está levantando la encuesta. </v>
      </c>
      <c r="AP6" s="26" t="str">
        <f>IND!AP6</f>
        <v xml:space="preserve">Indicador de gestión - IMCO está levantando la encuesta. </v>
      </c>
      <c r="AQ6" s="26" t="str">
        <f>IND!AQ6</f>
        <v>Porcentaje de diabéticos e hipertensos que están cubiertas por el sector público para tratamiento</v>
      </c>
      <c r="AR6" s="26" t="str">
        <f>IND!AR6</f>
        <v>Porcentaje de diabéticos e hipertensos que están cubiertos con un seguro privado</v>
      </c>
      <c r="AS6" s="26" t="str">
        <f>IND!AS6</f>
        <v>Porcentaje de detecciones positivas de diabetes que ingresan a tratamiento</v>
      </c>
      <c r="AT6" s="26" t="str">
        <f>IND!AT6</f>
        <v>Porcentaje de detecciones positivas de hipertensión que ingresan a tratamiento</v>
      </c>
      <c r="AU6" s="26" t="str">
        <f>IND!AU6</f>
        <v xml:space="preserve">Porcentaje de detecciones positivas de obesidad que ingresan a tratamiento </v>
      </c>
      <c r="AV6" s="26" t="str">
        <f>IND!AV6</f>
        <v xml:space="preserve">Porcentaje de detecciones positivas de dislipidemia que ingresan a tratamiento </v>
      </c>
      <c r="AW6" s="26" t="str">
        <f>IND!AW6</f>
        <v>Porcentaje de diábeticos bajo tratamiento en el primer nivel atendidos en unidades de especialidades médicas en atención de enfermedades crónicas</v>
      </c>
      <c r="AX6" s="26" t="str">
        <f>IND!AX6</f>
        <v xml:space="preserve">Porcentaje de hipertensos bajo tratamiento en el primer nivel atendidos en unidades de especialidades médicas en atención de enfermedades crónicas                                </v>
      </c>
      <c r="AY6" s="26" t="str">
        <f>IND!AY6</f>
        <v xml:space="preserve">Porcentaje de dislipidémicos bajo tratamiento en el primer nivel atendidos en unidades de especialidades médicas en atención de enfermedades crónicas                                  </v>
      </c>
      <c r="AZ6" s="26" t="str">
        <f>IND!AZ6</f>
        <v>Porcentaje de la población usuaria de 20 años y más a los que se realizó la prueba de detección de diabetes</v>
      </c>
      <c r="BA6" s="26" t="str">
        <f>IND!BA6</f>
        <v>Porcentaje de la población usuaria de 20 años y más a los que se realizó la prueba de detección de hipertensión</v>
      </c>
      <c r="BB6" s="26" t="str">
        <f>IND!BB6</f>
        <v>Porcentaje de la población usuaria de 20 años y más a los que se realizó la prueba de detección de obesidad</v>
      </c>
      <c r="BC6" s="26" t="str">
        <f>IND!BC6</f>
        <v>Porcentaje de la población usuaria de 20 años y más a los que se realizó la prueba de detección de dislipidemia</v>
      </c>
      <c r="BD6" s="26" t="str">
        <f>IND!BD6</f>
        <v xml:space="preserve">Porcentaje del total de pacientes con diabetes a los que se les realizó prueba de HbA1c al menos una vez al año  </v>
      </c>
      <c r="BE6" s="26" t="str">
        <f>IND!BE6</f>
        <v xml:space="preserve">Porcentaje de pacientes con diabetes en control con HbA1c menor igual a 7% </v>
      </c>
      <c r="BF6" s="26" t="str">
        <f>IND!BF6</f>
        <v>Porcentaje de pacientes con hipertensión de 20 años o más que están controlados según los lineamientos de cada institución</v>
      </c>
      <c r="BG6" s="26" t="str">
        <f>IND!BG6</f>
        <v xml:space="preserve">Número de nutriólogos, técnicos dietistas y técnicos promotores de la salud por cada 10 médicos de primer nivel </v>
      </c>
      <c r="BH6" s="26" t="str">
        <f>IND!BH6</f>
        <v>Porcentaje del personal de salud de primer nivel que tomó la capacitación en diabetes e hipertensión</v>
      </c>
      <c r="BI6" s="26" t="str">
        <f>IND!BI6</f>
        <v>Porcentaje del personal de salud de primer nivel que concluyó satisfactoriamente la capacitación en diabetes e hipertensión, del total que tomó la capacitación</v>
      </c>
      <c r="BJ6" s="26" t="str">
        <f>IND!BJ6</f>
        <v xml:space="preserve">Porcentaje del total de claves de medicamentos para diabetes, hipertensión arterial, dislipidemia existentes en la unidad                                                      </v>
      </c>
      <c r="BK6" s="26" t="str">
        <f>IND!BK6</f>
        <v>Porcentaje del gasto en salud anual que se destina al control de peso, hipertensión y diabetes</v>
      </c>
      <c r="BL6" s="26" t="str">
        <f>IND!BL6</f>
        <v>Valor presente del ingreso perdido (pesos 2013) en 50 años productivos por mortalidad prematura por diabetes y enfermedades hipertensivas (E11-E14 e I10-I15), por cada mil pesos de PIB</v>
      </c>
      <c r="BM6" s="26" t="str">
        <f>IND!BM6</f>
        <v>Ingreso perdido anual (pesos de 2013) por la discapacidad que genera la diabetes e hipertensión ajustado cada mil pesos de  PIB estatal</v>
      </c>
      <c r="BN6" s="26" t="str">
        <f>IND!BN6</f>
        <v>Porcentaje de las escuelas censadas que son de tiempo completo</v>
      </c>
      <c r="BO6" s="26" t="str">
        <f>IND!BO6</f>
        <v>Porcentaje de alumnos beneficiados con desayunos escolares financiados con presupuesto federal</v>
      </c>
      <c r="BP6" s="26" t="str">
        <f>IND!BP6</f>
        <v xml:space="preserve">Porcentaje de consumidores que entienden el etiquetado frontal </v>
      </c>
      <c r="BQ6" s="26" t="str">
        <f>IND!BQ6</f>
        <v xml:space="preserve">Porcentaje de personas que utilizan el etiquetado frontal </v>
      </c>
      <c r="BR6" s="26" t="str">
        <f>IND!BR6</f>
        <v>Número de horas por día que los niños están expuestos a publicidad infantil (horas que ven la tele fuera del horario regulado)</v>
      </c>
      <c r="BS6" s="26" t="str">
        <f>IND!BS6</f>
        <v>Pendiente (para precios y cantidades)</v>
      </c>
      <c r="BT6" s="26" t="str">
        <f>IND!BT6</f>
        <v>Pendiente (para precios y cantidades)</v>
      </c>
    </row>
    <row r="7" spans="2:72" s="12" customFormat="1" ht="45" x14ac:dyDescent="0.25">
      <c r="B7" s="211"/>
      <c r="C7" s="211"/>
      <c r="D7" s="2" t="s">
        <v>22</v>
      </c>
      <c r="E7" s="26" t="str">
        <f>IND!E8</f>
        <v>ENSANUT</v>
      </c>
      <c r="F7" s="26" t="str">
        <f>IND!F8</f>
        <v>ENSANUT</v>
      </c>
      <c r="G7" s="26" t="str">
        <f>IND!G8</f>
        <v>ENSANUT</v>
      </c>
      <c r="H7" s="26" t="str">
        <f>IND!H8</f>
        <v>ENSANUT</v>
      </c>
      <c r="I7" s="26" t="str">
        <f>IND!I8</f>
        <v xml:space="preserve"> INEGI (Registros administrativos)</v>
      </c>
      <c r="J7" s="26" t="str">
        <f>IND!J8</f>
        <v xml:space="preserve"> INEGI (Registros administrativos)</v>
      </c>
      <c r="K7" s="26" t="str">
        <f>IND!K8</f>
        <v>ENGASTO</v>
      </c>
      <c r="L7" s="26" t="str">
        <f>IND!L8</f>
        <v>ENGASTO</v>
      </c>
      <c r="M7" s="26" t="str">
        <f>IND!M8</f>
        <v>ENGASTO</v>
      </c>
      <c r="N7" s="26" t="str">
        <f>IND!N8</f>
        <v>ENGASTO</v>
      </c>
      <c r="O7" s="26" t="str">
        <f>IND!O8</f>
        <v>ENSANUT</v>
      </c>
      <c r="P7" s="26" t="str">
        <f>IND!P8</f>
        <v>ENSANUT</v>
      </c>
      <c r="Q7" s="26" t="str">
        <f>IND!Q8</f>
        <v>ENSANUT</v>
      </c>
      <c r="R7" s="26" t="str">
        <f>IND!R8</f>
        <v>ENOE</v>
      </c>
      <c r="S7" s="26" t="str">
        <f>IND!S8</f>
        <v>ENSANUT</v>
      </c>
      <c r="T7" s="26" t="str">
        <f>IND!T8</f>
        <v>ENOE</v>
      </c>
      <c r="U7" s="26" t="str">
        <f>IND!U8</f>
        <v>CONEVAL</v>
      </c>
      <c r="V7" s="26" t="str">
        <f>IND!V8</f>
        <v>INEGI (Módulo de condiciones socioeconómicas)</v>
      </c>
      <c r="W7" s="26" t="str">
        <f>IND!W8</f>
        <v>ENOE</v>
      </c>
      <c r="X7" s="26" t="str">
        <f>IND!X8</f>
        <v>ENSANUT</v>
      </c>
      <c r="Y7" s="26" t="str">
        <f>IND!Y8</f>
        <v>Sin Tráfico</v>
      </c>
      <c r="Z7" s="26" t="str">
        <f>IND!Z8</f>
        <v>Sin Tráfico</v>
      </c>
      <c r="AA7" s="26" t="str">
        <f>IND!AA8</f>
        <v>Descifra</v>
      </c>
      <c r="AB7" s="26" t="str">
        <f>IND!AB8</f>
        <v>ITDP</v>
      </c>
      <c r="AC7" s="26" t="str">
        <f>IND!AC8</f>
        <v>COFEPRIS</v>
      </c>
      <c r="AD7" s="26" t="str">
        <f>IND!AD8</f>
        <v>Inventario Nacional de Vivienda</v>
      </c>
      <c r="AE7" s="26" t="str">
        <f>IND!AE8</f>
        <v>INEGI (DENUE)</v>
      </c>
      <c r="AF7" s="26" t="str">
        <f>IND!AF8</f>
        <v>INEGI (ENVIPE)</v>
      </c>
      <c r="AG7" s="26" t="str">
        <f>IND!AG8</f>
        <v>INEGI (Registros administrativos)</v>
      </c>
      <c r="AH7" s="26" t="str">
        <f>IND!AH8</f>
        <v>ITDP</v>
      </c>
      <c r="AI7" s="26" t="str">
        <f>IND!AI8</f>
        <v>SSA (CLUES)</v>
      </c>
      <c r="AJ7" s="26" t="str">
        <f>IND!AJ8</f>
        <v>SSA (CLUES)</v>
      </c>
      <c r="AK7" s="26" t="str">
        <f>IND!AK8</f>
        <v>SEP (CEMABE)</v>
      </c>
      <c r="AL7" s="26" t="str">
        <f>IND!AL8</f>
        <v>SEP (CEMABE)</v>
      </c>
      <c r="AM7" s="26" t="str">
        <f>IND!AM8</f>
        <v>SEP</v>
      </c>
      <c r="AN7" s="26" t="str">
        <f>IND!AN8</f>
        <v>SEP (SIGED)</v>
      </c>
      <c r="AO7" s="26" t="str">
        <f>IND!AO8</f>
        <v>IMCO</v>
      </c>
      <c r="AP7" s="26" t="str">
        <f>IND!AP8</f>
        <v>IMCO</v>
      </c>
      <c r="AQ7" s="26" t="str">
        <f>IND!AQ8</f>
        <v>ENSANUT</v>
      </c>
      <c r="AR7" s="26" t="str">
        <f>IND!AR8</f>
        <v>ENSANUT</v>
      </c>
      <c r="AS7" s="26" t="str">
        <f>IND!AS8</f>
        <v>SSA (SIS)</v>
      </c>
      <c r="AT7" s="26" t="str">
        <f>IND!AT8</f>
        <v>SSA (SIS)</v>
      </c>
      <c r="AU7" s="26" t="str">
        <f>IND!AU8</f>
        <v>SSA (SIS)</v>
      </c>
      <c r="AV7" s="26" t="str">
        <f>IND!AV8</f>
        <v>SSA (SIS)</v>
      </c>
      <c r="AW7" s="26" t="str">
        <f>IND!AW8</f>
        <v>SSA</v>
      </c>
      <c r="AX7" s="26" t="str">
        <f>IND!AX8</f>
        <v>SSA</v>
      </c>
      <c r="AY7" s="26" t="str">
        <f>IND!AY8</f>
        <v>SSA</v>
      </c>
      <c r="AZ7" s="26" t="str">
        <f>IND!AZ8</f>
        <v>Secretaría de Salud , IMSS Oportunidades , Universitarios , ISSSTE , PEMEX , SEDENA , SEMAR , Estatales</v>
      </c>
      <c r="BA7" s="26" t="str">
        <f>IND!BA8</f>
        <v>Secretaría de Salud , IMSS Oportunidades , Universitarios , ISSSTE , PEMEX , SEDENA , SEMAR , Estatales</v>
      </c>
      <c r="BB7" s="26" t="str">
        <f>IND!BB8</f>
        <v>SSA (SIS), IMSS</v>
      </c>
      <c r="BC7" s="26" t="str">
        <f>IND!BC8</f>
        <v>SSA (SIS)</v>
      </c>
      <c r="BD7" s="26" t="str">
        <f>IND!BD8</f>
        <v>SSA</v>
      </c>
      <c r="BE7" s="26" t="str">
        <f>IND!BE8</f>
        <v>SSA</v>
      </c>
      <c r="BF7" s="26" t="str">
        <f>IND!BF8</f>
        <v>SSA (SIS), IMSS, PEMEX</v>
      </c>
      <c r="BG7" s="26" t="str">
        <f>IND!BG8</f>
        <v>DIF, Estatales, IMSS, IMSS-OPOTUNIDADES, ISSSTE, MUNICIPAL, PEMEX, SSA, SEDEMA, SEMAR, Universitario</v>
      </c>
      <c r="BH7" s="26" t="str">
        <f>IND!BH8</f>
        <v>Pendiente</v>
      </c>
      <c r="BI7" s="26" t="str">
        <f>IND!BI8</f>
        <v>SSA</v>
      </c>
      <c r="BJ7" s="26" t="str">
        <f>IND!BJ8</f>
        <v>Pendiente</v>
      </c>
      <c r="BK7" s="26" t="str">
        <f>IND!BK8</f>
        <v>ENGASTO</v>
      </c>
      <c r="BL7" s="26" t="str">
        <f>IND!BL8</f>
        <v>IMCO (con datos ENOE y registros administrativos INEGI)</v>
      </c>
      <c r="BM7" s="26" t="str">
        <f>IND!BM8</f>
        <v>IMCO (con datos ENOE y ENSANUT)</v>
      </c>
      <c r="BN7" s="26" t="str">
        <f>IND!BN8</f>
        <v>SEP (CEMABE)</v>
      </c>
      <c r="BO7" s="26" t="str">
        <f>IND!BO8</f>
        <v>DIF Federal y SEP (SIGED)</v>
      </c>
      <c r="BP7" s="26" t="str">
        <f>IND!BP8</f>
        <v>Pendiente (indicador de mediano plazo)</v>
      </c>
      <c r="BQ7" s="26" t="str">
        <f>IND!BQ8</f>
        <v>Pendiente (indicador de mediano plazo)</v>
      </c>
      <c r="BR7" s="26" t="str">
        <f>IND!BR8</f>
        <v>Pendiente (indicador de mediano plazo)</v>
      </c>
      <c r="BS7" s="26" t="str">
        <f>IND!BS8</f>
        <v>Pendiente (indicador de mediano plazo)</v>
      </c>
      <c r="BT7" s="26" t="str">
        <f>IND!BT8</f>
        <v>Pendiente (indicador de mediano plazo)</v>
      </c>
    </row>
    <row r="8" spans="2:72" ht="35.25" customHeight="1" x14ac:dyDescent="0.25">
      <c r="B8" s="212"/>
      <c r="C8" s="212"/>
      <c r="D8" s="2" t="s">
        <v>56</v>
      </c>
      <c r="E8" s="26">
        <f>IND!E9</f>
        <v>2012</v>
      </c>
      <c r="F8" s="26">
        <f>IND!F9</f>
        <v>2012</v>
      </c>
      <c r="G8" s="26">
        <f>IND!G9</f>
        <v>2012</v>
      </c>
      <c r="H8" s="26">
        <f>IND!H9</f>
        <v>2012</v>
      </c>
      <c r="I8" s="26">
        <f>IND!I9</f>
        <v>2013</v>
      </c>
      <c r="J8" s="26">
        <f>IND!J9</f>
        <v>2013</v>
      </c>
      <c r="K8" s="26">
        <f>IND!K9</f>
        <v>2013</v>
      </c>
      <c r="L8" s="26">
        <f>IND!L9</f>
        <v>2013</v>
      </c>
      <c r="M8" s="26">
        <f>IND!M9</f>
        <v>2013</v>
      </c>
      <c r="N8" s="26">
        <f>IND!N9</f>
        <v>2013</v>
      </c>
      <c r="O8" s="26">
        <f>IND!O9</f>
        <v>2012</v>
      </c>
      <c r="P8" s="26">
        <f>IND!P9</f>
        <v>2012</v>
      </c>
      <c r="Q8" s="26">
        <f>IND!Q9</f>
        <v>2012</v>
      </c>
      <c r="R8" s="26">
        <f>IND!R9</f>
        <v>2014</v>
      </c>
      <c r="S8" s="26">
        <f>IND!S9</f>
        <v>2012</v>
      </c>
      <c r="T8" s="26">
        <f>IND!T9</f>
        <v>2014</v>
      </c>
      <c r="U8" s="26">
        <f>IND!U9</f>
        <v>2010</v>
      </c>
      <c r="V8" s="26">
        <f>IND!V9</f>
        <v>2012</v>
      </c>
      <c r="W8" s="26">
        <f>IND!W9</f>
        <v>2014</v>
      </c>
      <c r="X8" s="26">
        <f>IND!X9</f>
        <v>2012</v>
      </c>
      <c r="Y8" s="26">
        <f>IND!Y9</f>
        <v>2015</v>
      </c>
      <c r="Z8" s="26">
        <f>IND!Z9</f>
        <v>2015</v>
      </c>
      <c r="AA8" s="26">
        <f>IND!AA9</f>
        <v>2015</v>
      </c>
      <c r="AB8" s="26">
        <f>IND!AB9</f>
        <v>2014</v>
      </c>
      <c r="AC8" s="26">
        <f>IND!AC9</f>
        <v>2013</v>
      </c>
      <c r="AD8" s="26" t="str">
        <f>IND!AD9</f>
        <v>2013 (con datos del Censo 2010)</v>
      </c>
      <c r="AE8" s="26">
        <f>IND!AE9</f>
        <v>2015</v>
      </c>
      <c r="AF8" s="26">
        <f>IND!AF9</f>
        <v>2014</v>
      </c>
      <c r="AG8" s="26">
        <f>IND!AG9</f>
        <v>2013</v>
      </c>
      <c r="AH8" s="26">
        <f>IND!AH9</f>
        <v>2013</v>
      </c>
      <c r="AI8" s="26">
        <f>IND!AI9</f>
        <v>2015</v>
      </c>
      <c r="AJ8" s="26">
        <f>IND!AJ9</f>
        <v>2015</v>
      </c>
      <c r="AK8" s="26">
        <f>IND!AK9</f>
        <v>2013</v>
      </c>
      <c r="AL8" s="26">
        <f>IND!AL9</f>
        <v>2013</v>
      </c>
      <c r="AM8" s="26">
        <f>IND!AM9</f>
        <v>2015</v>
      </c>
      <c r="AN8" s="26">
        <f>IND!AN9</f>
        <v>2013</v>
      </c>
      <c r="AO8" s="26">
        <f>IND!AO9</f>
        <v>2015</v>
      </c>
      <c r="AP8" s="26">
        <f>IND!AP9</f>
        <v>2015</v>
      </c>
      <c r="AQ8" s="26">
        <f>IND!AQ9</f>
        <v>2012</v>
      </c>
      <c r="AR8" s="26">
        <f>IND!AR9</f>
        <v>2012</v>
      </c>
      <c r="AS8" s="26">
        <f>IND!AS9</f>
        <v>2013</v>
      </c>
      <c r="AT8" s="26">
        <f>IND!AT9</f>
        <v>2013</v>
      </c>
      <c r="AU8" s="26">
        <f>IND!AU9</f>
        <v>2013</v>
      </c>
      <c r="AV8" s="26">
        <f>IND!AV9</f>
        <v>2013</v>
      </c>
      <c r="AW8" s="26">
        <f>IND!AW9</f>
        <v>2014</v>
      </c>
      <c r="AX8" s="26">
        <f>IND!AX9</f>
        <v>2014</v>
      </c>
      <c r="AY8" s="26">
        <f>IND!AY9</f>
        <v>2014</v>
      </c>
      <c r="AZ8" s="26">
        <f>IND!AZ9</f>
        <v>2013</v>
      </c>
      <c r="BA8" s="26">
        <f>IND!BA9</f>
        <v>2013</v>
      </c>
      <c r="BB8" s="26">
        <f>IND!BB9</f>
        <v>2014</v>
      </c>
      <c r="BC8" s="26">
        <f>IND!BC9</f>
        <v>2014</v>
      </c>
      <c r="BD8" s="26">
        <f>IND!BD9</f>
        <v>2014</v>
      </c>
      <c r="BE8" s="26">
        <f>IND!BE9</f>
        <v>2014</v>
      </c>
      <c r="BF8" s="26">
        <f>IND!BF9</f>
        <v>2014</v>
      </c>
      <c r="BG8" s="108">
        <f>IND!BG9</f>
        <v>2014</v>
      </c>
      <c r="BH8" s="26" t="str">
        <f>IND!BH9</f>
        <v>Pendiente</v>
      </c>
      <c r="BI8" s="26">
        <f>IND!BI9</f>
        <v>2014</v>
      </c>
      <c r="BJ8" s="26" t="str">
        <f>IND!BJ9</f>
        <v>Pendiente</v>
      </c>
      <c r="BK8" s="26">
        <f>IND!BK9</f>
        <v>2013</v>
      </c>
      <c r="BL8" s="26">
        <f>IND!BL9</f>
        <v>2013</v>
      </c>
      <c r="BM8" s="26">
        <f>IND!BM9</f>
        <v>2012</v>
      </c>
      <c r="BN8" s="26">
        <f>IND!BN9</f>
        <v>2013</v>
      </c>
      <c r="BO8" s="26">
        <f>IND!BO9</f>
        <v>2013</v>
      </c>
      <c r="BP8" s="26" t="str">
        <f>IND!BP9</f>
        <v>Pendiente</v>
      </c>
      <c r="BQ8" s="26" t="str">
        <f>IND!BQ9</f>
        <v>Pendiente</v>
      </c>
      <c r="BR8" s="26" t="str">
        <f>IND!BR9</f>
        <v>Pendiente</v>
      </c>
      <c r="BS8" s="26" t="str">
        <f>IND!BS9</f>
        <v>Pendiente</v>
      </c>
      <c r="BT8" s="26" t="str">
        <f>IND!BT9</f>
        <v>Pendiente</v>
      </c>
    </row>
    <row r="9" spans="2:72" s="22" customFormat="1" x14ac:dyDescent="0.25">
      <c r="E9" s="23"/>
      <c r="F9" s="23"/>
      <c r="G9" s="23"/>
      <c r="H9" s="23"/>
      <c r="I9" s="1"/>
      <c r="J9" s="1"/>
      <c r="K9" s="1"/>
      <c r="L9" s="1"/>
      <c r="M9" s="1"/>
      <c r="N9" s="1"/>
      <c r="O9" s="1"/>
      <c r="P9" s="1"/>
      <c r="Q9" s="1"/>
      <c r="R9" s="1"/>
      <c r="S9" s="1"/>
      <c r="T9" s="1"/>
      <c r="U9" s="1"/>
      <c r="V9" s="1"/>
      <c r="W9" s="1"/>
      <c r="X9" s="1"/>
      <c r="Y9" s="1"/>
      <c r="Z9" s="1"/>
      <c r="AA9" s="1"/>
      <c r="AB9" s="1"/>
      <c r="AC9" s="1"/>
      <c r="AD9" s="1"/>
      <c r="AE9" s="1"/>
      <c r="AF9" s="39"/>
      <c r="AG9" s="39"/>
      <c r="AH9" s="39"/>
      <c r="AI9" s="39"/>
      <c r="AJ9" s="39"/>
      <c r="AK9" s="39"/>
      <c r="AL9" s="39"/>
      <c r="AM9" s="39"/>
      <c r="AN9" s="39"/>
      <c r="AO9" s="28"/>
      <c r="AP9" s="28"/>
      <c r="AQ9" s="39"/>
      <c r="AR9" s="23"/>
      <c r="AS9" s="23"/>
      <c r="AT9" s="23"/>
      <c r="AU9" s="23"/>
      <c r="AV9" s="23"/>
      <c r="AW9" s="23"/>
      <c r="AX9" s="23"/>
      <c r="AY9" s="23"/>
      <c r="AZ9" s="23"/>
      <c r="BA9" s="23"/>
      <c r="BB9" s="23"/>
      <c r="BC9" s="23"/>
      <c r="BD9" s="23"/>
      <c r="BE9" s="23"/>
      <c r="BF9" s="23"/>
      <c r="BG9" s="50"/>
      <c r="BH9" s="28"/>
      <c r="BI9" s="164"/>
      <c r="BJ9" s="28"/>
      <c r="BK9" s="23"/>
      <c r="BL9" s="23"/>
      <c r="BM9" s="23"/>
      <c r="BN9" s="1"/>
      <c r="BO9" s="1"/>
      <c r="BP9" s="28"/>
      <c r="BQ9" s="28"/>
      <c r="BR9" s="28"/>
      <c r="BS9" s="28"/>
      <c r="BT9" s="28"/>
    </row>
    <row r="10" spans="2:72" x14ac:dyDescent="0.25">
      <c r="B10" s="5">
        <v>1</v>
      </c>
      <c r="C10" s="6" t="s">
        <v>23</v>
      </c>
      <c r="D10"/>
      <c r="E10" s="50">
        <f>NORM!E10*NORM!E$2</f>
        <v>37.302272813180238</v>
      </c>
      <c r="F10" s="50">
        <f>NORM!F10*NORM!F$2</f>
        <v>71.552450061104224</v>
      </c>
      <c r="G10" s="50">
        <f>NORM!G10*NORM!G$2</f>
        <v>77.253544821827987</v>
      </c>
      <c r="H10" s="50">
        <f>NORM!H10*NORM!H$2</f>
        <v>68.039580686463694</v>
      </c>
      <c r="I10" s="50">
        <f>NORM!I10*NORM!I$2</f>
        <v>71.438530510554955</v>
      </c>
      <c r="J10" s="50">
        <f>NORM!J10*NORM!J$2</f>
        <v>44.295017747597868</v>
      </c>
      <c r="K10" s="50">
        <f>NORM!K10*NORM!K$2</f>
        <v>7.068317884921246</v>
      </c>
      <c r="L10" s="50">
        <f>NORM!L10*NORM!L$2</f>
        <v>25.855302338682478</v>
      </c>
      <c r="M10" s="50">
        <f>NORM!M10*NORM!M$2</f>
        <v>12.675976939611829</v>
      </c>
      <c r="N10" s="50">
        <f>NORM!N10*NORM!N$2</f>
        <v>22.733202859937396</v>
      </c>
      <c r="O10" s="50">
        <f>NORM!O10*NORM!O$2</f>
        <v>0</v>
      </c>
      <c r="P10" s="50">
        <f>NORM!P10*NORM!P$2</f>
        <v>24.750738602709909</v>
      </c>
      <c r="Q10" s="50">
        <f>NORM!Q10*NORM!Q$2</f>
        <v>50.828956239837147</v>
      </c>
      <c r="R10" s="50">
        <f>NORM!R10*NORM!R$2</f>
        <v>28.874659390998396</v>
      </c>
      <c r="S10" s="50">
        <f>NORM!S10*NORM!S$2</f>
        <v>37.26683190319514</v>
      </c>
      <c r="T10" s="50">
        <f>NORM!T10*NORM!T$2</f>
        <v>34.303870811859454</v>
      </c>
      <c r="U10" s="50">
        <f>NORM!U10*NORM!U$2</f>
        <v>83.873076111650178</v>
      </c>
      <c r="V10" s="50">
        <f>NORM!V10*NORM!V$2</f>
        <v>35.010235622917513</v>
      </c>
      <c r="W10" s="50">
        <f>NORM!W10*NORM!W$2</f>
        <v>0</v>
      </c>
      <c r="X10" s="50">
        <f>NORM!X10*NORM!X$2</f>
        <v>21.399262039569987</v>
      </c>
      <c r="Y10" s="50">
        <f>NORM!Y10*NORM!Y$2</f>
        <v>1.9443473587849356</v>
      </c>
      <c r="Z10" s="50">
        <f>NORM!Z10*NORM!Z$2</f>
        <v>2.356625020717011</v>
      </c>
      <c r="AA10" s="50">
        <f>NORM!AA10*NORM!AA$2</f>
        <v>83.984185238392783</v>
      </c>
      <c r="AB10" s="50">
        <f>NORM!AB10*NORM!AB$2</f>
        <v>50</v>
      </c>
      <c r="AC10" s="50">
        <f>NORM!AC10*NORM!AC$2</f>
        <v>44.934640522875831</v>
      </c>
      <c r="AD10" s="50">
        <f>NORM!AD10*NORM!AD$2</f>
        <v>24.032617352549444</v>
      </c>
      <c r="AE10" s="50">
        <f>NORM!AE10*NORM!AE$2</f>
        <v>20.017286988877981</v>
      </c>
      <c r="AF10" s="50">
        <f>NORM!AF10*NORM!AF$2</f>
        <v>28.74526482730116</v>
      </c>
      <c r="AG10" s="50">
        <f>NORM!AG10*NORM!AG$2</f>
        <v>36.295248975148624</v>
      </c>
      <c r="AH10" s="50">
        <f>NORM!AH10*NORM!AH$2</f>
        <v>2.2727272727272729</v>
      </c>
      <c r="AI10" s="50">
        <f>NORM!AI10*NORM!AI$2</f>
        <v>4.2018585561421693</v>
      </c>
      <c r="AJ10" s="50">
        <f>NORM!AJ10*NORM!AJ$2</f>
        <v>14.390089482526673</v>
      </c>
      <c r="AK10" s="50">
        <f>NORM!AK10*NORM!AK$2</f>
        <v>100</v>
      </c>
      <c r="AL10" s="50">
        <f>NORM!AL10*NORM!AL$2</f>
        <v>69.240981752781735</v>
      </c>
      <c r="AM10" s="50">
        <f>NORM!AM10*NORM!AM$2</f>
        <v>15.085889642800364</v>
      </c>
      <c r="AN10" s="50">
        <f>NORM!AN10*NORM!AN$2</f>
        <v>46.959190010416684</v>
      </c>
      <c r="AO10" s="28"/>
      <c r="AP10" s="28"/>
      <c r="AQ10" s="50">
        <f>NORM!AQ10*NORM!AQ$2</f>
        <v>97.513999976547993</v>
      </c>
      <c r="AR10" s="50">
        <f>NORM!AR10*NORM!AR$2</f>
        <v>0</v>
      </c>
      <c r="AS10" s="50">
        <f>NORM!AS10*NORM!AS$2</f>
        <v>2.7980512407031939</v>
      </c>
      <c r="AT10" s="50">
        <f>NORM!AT10*NORM!AT$2</f>
        <v>2.5265883821273007</v>
      </c>
      <c r="AU10" s="50">
        <f>NORM!AU10*NORM!AU$2</f>
        <v>3.2199743383726949</v>
      </c>
      <c r="AV10" s="50">
        <f>NORM!AV10*NORM!AV$2</f>
        <v>3.752686369254385</v>
      </c>
      <c r="AW10" s="50">
        <f>NORM!AW10*NORM!AW$2</f>
        <v>14.092777957817873</v>
      </c>
      <c r="AX10" s="50">
        <f>NORM!AX10*NORM!AX$2</f>
        <v>11.671612923344174</v>
      </c>
      <c r="AY10" s="50">
        <f>NORM!AY10*NORM!AY$2</f>
        <v>15.53685425106292</v>
      </c>
      <c r="AZ10" s="50">
        <f>NORM!AZ10*NORM!AZ$2</f>
        <v>5.8850390972790665</v>
      </c>
      <c r="BA10" s="50">
        <f>NORM!BA10*NORM!BA$2</f>
        <v>6.3461836034903829</v>
      </c>
      <c r="BB10" s="50">
        <f>NORM!BB10*NORM!BB$2</f>
        <v>9.7486299127255052</v>
      </c>
      <c r="BC10" s="50">
        <f>NORM!BC10*NORM!BC$2</f>
        <v>2.7347801105097065</v>
      </c>
      <c r="BD10" s="50">
        <f>NORM!BD10*NORM!BD$2</f>
        <v>33.121879963559856</v>
      </c>
      <c r="BE10" s="50">
        <f>NORM!BE10*NORM!BE$2</f>
        <v>43.090921828653947</v>
      </c>
      <c r="BF10" s="50">
        <f>NORM!BF10*NORM!BF$2</f>
        <v>46.193578557722475</v>
      </c>
      <c r="BG10" s="50">
        <f>NORM!BG10*NORM!BG$2</f>
        <v>53.962403839284391</v>
      </c>
      <c r="BH10" s="28"/>
      <c r="BI10" s="50">
        <f>NORM!BI10*NORM!BI$2</f>
        <v>76.75194660734148</v>
      </c>
      <c r="BJ10" s="28"/>
      <c r="BK10" s="50">
        <f>NORM!BK10*NORM!BK$2</f>
        <v>70.906420759566572</v>
      </c>
      <c r="BL10" s="50">
        <f>NORM!BL10*NORM!BL$2</f>
        <v>37.399136728835742</v>
      </c>
      <c r="BM10" s="50">
        <f>NORM!BM10*NORM!BM$2</f>
        <v>50</v>
      </c>
      <c r="BN10" s="50">
        <f>NORM!BN10*NORM!BN$2</f>
        <v>50</v>
      </c>
      <c r="BO10" s="50">
        <f>NORM!BO10*NORM!BO$2</f>
        <v>7.3596910954602102</v>
      </c>
      <c r="BP10" s="28"/>
      <c r="BQ10" s="28"/>
      <c r="BR10" s="28"/>
      <c r="BS10" s="28"/>
      <c r="BT10" s="28"/>
    </row>
    <row r="11" spans="2:72" x14ac:dyDescent="0.25">
      <c r="B11" s="5">
        <v>2</v>
      </c>
      <c r="C11" s="6" t="s">
        <v>24</v>
      </c>
      <c r="D11"/>
      <c r="E11" s="50">
        <f>NORM!E11*NORM!E$2</f>
        <v>62.358450111130324</v>
      </c>
      <c r="F11" s="50">
        <f>NORM!F11*NORM!F$2</f>
        <v>24.81748801372148</v>
      </c>
      <c r="G11" s="50">
        <f>NORM!G11*NORM!G$2</f>
        <v>37.676693547042149</v>
      </c>
      <c r="H11" s="50">
        <f>NORM!H11*NORM!H$2</f>
        <v>29.416524064125849</v>
      </c>
      <c r="I11" s="50">
        <f>NORM!I11*NORM!I$2</f>
        <v>77.538729769417742</v>
      </c>
      <c r="J11" s="50">
        <f>NORM!J11*NORM!J$2</f>
        <v>74.712491755620462</v>
      </c>
      <c r="K11" s="50">
        <f>NORM!K11*NORM!K$2</f>
        <v>5.7115022865264731</v>
      </c>
      <c r="L11" s="50">
        <f>NORM!L11*NORM!L$2</f>
        <v>42.856610984519641</v>
      </c>
      <c r="M11" s="50">
        <f>NORM!M11*NORM!M$2</f>
        <v>31.570420747523269</v>
      </c>
      <c r="N11" s="50">
        <f>NORM!N11*NORM!N$2</f>
        <v>13.792685026262012</v>
      </c>
      <c r="O11" s="50">
        <f>NORM!O11*NORM!O$2</f>
        <v>12.077717821485662</v>
      </c>
      <c r="P11" s="50">
        <f>NORM!P11*NORM!P$2</f>
        <v>14.853539307515309</v>
      </c>
      <c r="Q11" s="50">
        <f>NORM!Q11*NORM!Q$2</f>
        <v>45.861486621227492</v>
      </c>
      <c r="R11" s="50">
        <f>NORM!R11*NORM!R$2</f>
        <v>25.935461391903974</v>
      </c>
      <c r="S11" s="50">
        <f>NORM!S11*NORM!S$2</f>
        <v>0</v>
      </c>
      <c r="T11" s="50">
        <f>NORM!T11*NORM!T$2</f>
        <v>33.166624833154657</v>
      </c>
      <c r="U11" s="50">
        <f>NORM!U11*NORM!U$2</f>
        <v>79.988306466891132</v>
      </c>
      <c r="V11" s="50">
        <f>NORM!V11*NORM!V$2</f>
        <v>6.1976449727253362</v>
      </c>
      <c r="W11" s="50">
        <f>NORM!W11*NORM!W$2</f>
        <v>20.934075366963313</v>
      </c>
      <c r="X11" s="50">
        <f>NORM!X11*NORM!X$2</f>
        <v>19.379413448692681</v>
      </c>
      <c r="Y11" s="50">
        <f>NORM!Y11*NORM!Y$2</f>
        <v>6.0480607329791019</v>
      </c>
      <c r="Z11" s="50">
        <f>NORM!Z11*NORM!Z$2</f>
        <v>1.5261050854973093</v>
      </c>
      <c r="AA11" s="50">
        <f>NORM!AA11*NORM!AA$2</f>
        <v>44.327772615794984</v>
      </c>
      <c r="AB11" s="50">
        <f>NORM!AB11*NORM!AB$2</f>
        <v>5.3588026087680483</v>
      </c>
      <c r="AC11" s="50">
        <f>NORM!AC11*NORM!AC$2</f>
        <v>37.091503267973863</v>
      </c>
      <c r="AD11" s="50">
        <f>NORM!AD11*NORM!AD$2</f>
        <v>36.675282192269279</v>
      </c>
      <c r="AE11" s="50">
        <f>NORM!AE11*NORM!AE$2</f>
        <v>43.455612364275467</v>
      </c>
      <c r="AF11" s="50">
        <f>NORM!AF11*NORM!AF$2</f>
        <v>23.210293374019663</v>
      </c>
      <c r="AG11" s="50">
        <f>NORM!AG11*NORM!AG$2</f>
        <v>36.583251666410796</v>
      </c>
      <c r="AH11" s="50">
        <f>NORM!AH11*NORM!AH$2</f>
        <v>3.7759221226087143</v>
      </c>
      <c r="AI11" s="50">
        <f>NORM!AI11*NORM!AI$2</f>
        <v>0.41472316143516003</v>
      </c>
      <c r="AJ11" s="50">
        <f>NORM!AJ11*NORM!AJ$2</f>
        <v>43.160168680549233</v>
      </c>
      <c r="AK11" s="50">
        <f>NORM!AK11*NORM!AK$2</f>
        <v>75.649566701910999</v>
      </c>
      <c r="AL11" s="50">
        <f>NORM!AL11*NORM!AL$2</f>
        <v>33.292963363616977</v>
      </c>
      <c r="AM11" s="50">
        <f>NORM!AM11*NORM!AM$2</f>
        <v>1.7808610367102571</v>
      </c>
      <c r="AN11" s="50">
        <f>NORM!AN11*NORM!AN$2</f>
        <v>35.936556179926193</v>
      </c>
      <c r="AO11" s="28"/>
      <c r="AP11" s="28"/>
      <c r="AQ11" s="50">
        <f>NORM!AQ11*NORM!AQ$2</f>
        <v>48.91830447451494</v>
      </c>
      <c r="AR11" s="50">
        <f>NORM!AR11*NORM!AR$2</f>
        <v>100</v>
      </c>
      <c r="AS11" s="50">
        <f>NORM!AS11*NORM!AS$2</f>
        <v>1.0062155996159636</v>
      </c>
      <c r="AT11" s="50">
        <f>NORM!AT11*NORM!AT$2</f>
        <v>3.2559777739365878</v>
      </c>
      <c r="AU11" s="50">
        <f>NORM!AU11*NORM!AU$2</f>
        <v>1.8513858457194057</v>
      </c>
      <c r="AV11" s="50">
        <f>NORM!AV11*NORM!AV$2</f>
        <v>5.626366082088361</v>
      </c>
      <c r="AW11" s="50">
        <f>NORM!AW11*NORM!AW$2</f>
        <v>12.587802993074224</v>
      </c>
      <c r="AX11" s="50">
        <f>NORM!AX11*NORM!AX$2</f>
        <v>11.015665290996909</v>
      </c>
      <c r="AY11" s="50">
        <f>NORM!AY11*NORM!AY$2</f>
        <v>11.917669379846696</v>
      </c>
      <c r="AZ11" s="50">
        <f>NORM!AZ11*NORM!AZ$2</f>
        <v>3.2585870762002171</v>
      </c>
      <c r="BA11" s="50">
        <f>NORM!BA11*NORM!BA$2</f>
        <v>2.4048510015276321</v>
      </c>
      <c r="BB11" s="50">
        <f>NORM!BB11*NORM!BB$2</f>
        <v>5.5620164023135779</v>
      </c>
      <c r="BC11" s="50">
        <f>NORM!BC11*NORM!BC$2</f>
        <v>4.5652786496298612</v>
      </c>
      <c r="BD11" s="50">
        <f>NORM!BD11*NORM!BD$2</f>
        <v>1.1132706799940051</v>
      </c>
      <c r="BE11" s="50">
        <f>NORM!BE11*NORM!BE$2</f>
        <v>25.221320035925899</v>
      </c>
      <c r="BF11" s="50">
        <f>NORM!BF11*NORM!BF$2</f>
        <v>38.502234350103315</v>
      </c>
      <c r="BG11" s="50">
        <f>NORM!BG11*NORM!BG$2</f>
        <v>46.032639653453089</v>
      </c>
      <c r="BH11" s="28"/>
      <c r="BI11" s="50">
        <f>NORM!BI11*NORM!BI$2</f>
        <v>100</v>
      </c>
      <c r="BJ11" s="28"/>
      <c r="BK11" s="50">
        <f>NORM!BK11*NORM!BK$2</f>
        <v>7.911191105406731</v>
      </c>
      <c r="BL11" s="50">
        <f>NORM!BL11*NORM!BL$2</f>
        <v>36.309730907024672</v>
      </c>
      <c r="BM11" s="50">
        <f>NORM!BM11*NORM!BM$2</f>
        <v>18.398063834991927</v>
      </c>
      <c r="BN11" s="50">
        <f>NORM!BN11*NORM!BN$2</f>
        <v>19.27966126101931</v>
      </c>
      <c r="BO11" s="50">
        <f>NORM!BO11*NORM!BO$2</f>
        <v>0.55190141995686126</v>
      </c>
      <c r="BP11" s="28"/>
      <c r="BQ11" s="28"/>
      <c r="BR11" s="28"/>
      <c r="BS11" s="28"/>
      <c r="BT11" s="28"/>
    </row>
    <row r="12" spans="2:72" x14ac:dyDescent="0.25">
      <c r="B12" s="5">
        <v>3</v>
      </c>
      <c r="C12" s="6" t="s">
        <v>26</v>
      </c>
      <c r="D12"/>
      <c r="E12" s="50">
        <f>NORM!E12*NORM!E$2</f>
        <v>41.565830047574742</v>
      </c>
      <c r="F12" s="50">
        <f>NORM!F12*NORM!F$2</f>
        <v>0</v>
      </c>
      <c r="G12" s="50">
        <f>NORM!G12*NORM!G$2</f>
        <v>54.980176065248571</v>
      </c>
      <c r="H12" s="50">
        <f>NORM!H12*NORM!H$2</f>
        <v>53.655013833387507</v>
      </c>
      <c r="I12" s="50">
        <f>NORM!I12*NORM!I$2</f>
        <v>100</v>
      </c>
      <c r="J12" s="50">
        <f>NORM!J12*NORM!J$2</f>
        <v>81.065387740697673</v>
      </c>
      <c r="K12" s="50">
        <f>NORM!K12*NORM!K$2</f>
        <v>7.5275211815808589</v>
      </c>
      <c r="L12" s="50">
        <f>NORM!L12*NORM!L$2</f>
        <v>47.791261512367733</v>
      </c>
      <c r="M12" s="50">
        <f>NORM!M12*NORM!M$2</f>
        <v>50</v>
      </c>
      <c r="N12" s="50">
        <f>NORM!N12*NORM!N$2</f>
        <v>4.8544996595697638</v>
      </c>
      <c r="O12" s="50">
        <f>NORM!O12*NORM!O$2</f>
        <v>74.56947835976888</v>
      </c>
      <c r="P12" s="50">
        <f>NORM!P12*NORM!P$2</f>
        <v>9.3412334172647089</v>
      </c>
      <c r="Q12" s="50">
        <f>NORM!Q12*NORM!Q$2</f>
        <v>52.786943023331546</v>
      </c>
      <c r="R12" s="50">
        <f>NORM!R12*NORM!R$2</f>
        <v>20.981820166818398</v>
      </c>
      <c r="S12" s="50">
        <f>NORM!S12*NORM!S$2</f>
        <v>60.933482526335581</v>
      </c>
      <c r="T12" s="50">
        <f>NORM!T12*NORM!T$2</f>
        <v>33.835765541540674</v>
      </c>
      <c r="U12" s="50">
        <f>NORM!U12*NORM!U$2</f>
        <v>60.63408152477961</v>
      </c>
      <c r="V12" s="50">
        <f>NORM!V12*NORM!V$2</f>
        <v>21.627135999711061</v>
      </c>
      <c r="W12" s="50">
        <f>NORM!W12*NORM!W$2</f>
        <v>39.266502618100652</v>
      </c>
      <c r="X12" s="50">
        <f>NORM!X12*NORM!X$2</f>
        <v>4.0229976461607393</v>
      </c>
      <c r="Y12" s="50">
        <f>NORM!Y12*NORM!Y$2</f>
        <v>3.0838633553674679</v>
      </c>
      <c r="Z12" s="50">
        <f>NORM!Z12*NORM!Z$2</f>
        <v>9.173343155590457</v>
      </c>
      <c r="AA12" s="50">
        <f>NORM!AA12*NORM!AA$2</f>
        <v>43.891665769176811</v>
      </c>
      <c r="AB12" s="50">
        <f>NORM!AB12*NORM!AB$2</f>
        <v>0</v>
      </c>
      <c r="AC12" s="50">
        <f>NORM!AC12*NORM!AC$2</f>
        <v>36.274509803921568</v>
      </c>
      <c r="AD12" s="50">
        <f>NORM!AD12*NORM!AD$2</f>
        <v>37.492059264910949</v>
      </c>
      <c r="AE12" s="50">
        <f>NORM!AE12*NORM!AE$2</f>
        <v>47.209624398651989</v>
      </c>
      <c r="AF12" s="50">
        <f>NORM!AF12*NORM!AF$2</f>
        <v>44.710589594238868</v>
      </c>
      <c r="AG12" s="50">
        <f>NORM!AG12*NORM!AG$2</f>
        <v>40.109325155650154</v>
      </c>
      <c r="AH12" s="50">
        <f>NORM!AH12*NORM!AH$2</f>
        <v>2.4865205700985538</v>
      </c>
      <c r="AI12" s="50">
        <f>NORM!AI12*NORM!AI$2</f>
        <v>14.571760208320232</v>
      </c>
      <c r="AJ12" s="50">
        <f>NORM!AJ12*NORM!AJ$2</f>
        <v>18.376357732226023</v>
      </c>
      <c r="AK12" s="50">
        <f>NORM!AK12*NORM!AK$2</f>
        <v>74.708244667374785</v>
      </c>
      <c r="AL12" s="50">
        <f>NORM!AL12*NORM!AL$2</f>
        <v>36.7322271249568</v>
      </c>
      <c r="AM12" s="50">
        <f>NORM!AM12*NORM!AM$2</f>
        <v>1.3380215259808121</v>
      </c>
      <c r="AN12" s="50">
        <f>NORM!AN12*NORM!AN$2</f>
        <v>16.385088337702367</v>
      </c>
      <c r="AO12" s="28"/>
      <c r="AP12" s="28"/>
      <c r="AQ12" s="50">
        <f>NORM!AQ12*NORM!AQ$2</f>
        <v>82.121204528433864</v>
      </c>
      <c r="AR12" s="50">
        <f>NORM!AR12*NORM!AR$2</f>
        <v>9.2344846873672335</v>
      </c>
      <c r="AS12" s="50">
        <f>NORM!AS12*NORM!AS$2</f>
        <v>2.1467314388505985</v>
      </c>
      <c r="AT12" s="50">
        <f>NORM!AT12*NORM!AT$2</f>
        <v>0.71112098516833488</v>
      </c>
      <c r="AU12" s="50">
        <f>NORM!AU12*NORM!AU$2</f>
        <v>1.1515963973744079</v>
      </c>
      <c r="AV12" s="50">
        <f>NORM!AV12*NORM!AV$2</f>
        <v>15.990695453324253</v>
      </c>
      <c r="AW12" s="50">
        <f>NORM!AW12*NORM!AW$2</f>
        <v>11.655999110738193</v>
      </c>
      <c r="AX12" s="50">
        <f>NORM!AX12*NORM!AX$2</f>
        <v>6.3332541875016881</v>
      </c>
      <c r="AY12" s="50">
        <f>NORM!AY12*NORM!AY$2</f>
        <v>5.6641759262844085</v>
      </c>
      <c r="AZ12" s="50">
        <f>NORM!AZ12*NORM!AZ$2</f>
        <v>1.2812808883343481</v>
      </c>
      <c r="BA12" s="50">
        <f>NORM!BA12*NORM!BA$2</f>
        <v>2.868991123939256</v>
      </c>
      <c r="BB12" s="50">
        <f>NORM!BB12*NORM!BB$2</f>
        <v>9.523823187105652</v>
      </c>
      <c r="BC12" s="50">
        <f>NORM!BC12*NORM!BC$2</f>
        <v>4.0382883568313517</v>
      </c>
      <c r="BD12" s="50">
        <f>NORM!BD12*NORM!BD$2</f>
        <v>23.286707887186957</v>
      </c>
      <c r="BE12" s="50">
        <f>NORM!BE12*NORM!BE$2</f>
        <v>4.8960069456249267</v>
      </c>
      <c r="BF12" s="50">
        <f>NORM!BF12*NORM!BF$2</f>
        <v>49.556084035220167</v>
      </c>
      <c r="BG12" s="50">
        <f>NORM!BG12*NORM!BG$2</f>
        <v>14.745044196068006</v>
      </c>
      <c r="BH12" s="28"/>
      <c r="BI12" s="50">
        <f>NORM!BI12*NORM!BI$2</f>
        <v>97.62020398251579</v>
      </c>
      <c r="BJ12" s="28"/>
      <c r="BK12" s="50">
        <f>NORM!BK12*NORM!BK$2</f>
        <v>44.108755467521775</v>
      </c>
      <c r="BL12" s="50">
        <f>NORM!BL12*NORM!BL$2</f>
        <v>46.786917176095123</v>
      </c>
      <c r="BM12" s="50">
        <f>NORM!BM12*NORM!BM$2</f>
        <v>22.181905820935853</v>
      </c>
      <c r="BN12" s="50">
        <f>NORM!BN12*NORM!BN$2</f>
        <v>45.287865813432347</v>
      </c>
      <c r="BO12" s="50">
        <f>NORM!BO12*NORM!BO$2</f>
        <v>13.734314977198938</v>
      </c>
      <c r="BP12" s="28"/>
      <c r="BQ12" s="28"/>
      <c r="BR12" s="28"/>
      <c r="BS12" s="28"/>
      <c r="BT12" s="28"/>
    </row>
    <row r="13" spans="2:72" x14ac:dyDescent="0.25">
      <c r="B13" s="5">
        <v>4</v>
      </c>
      <c r="C13" s="6" t="s">
        <v>27</v>
      </c>
      <c r="D13"/>
      <c r="E13" s="50">
        <f>NORM!E13*NORM!E$2</f>
        <v>42.021005598365356</v>
      </c>
      <c r="F13" s="50">
        <f>NORM!F13*NORM!F$2</f>
        <v>10.937169243095246</v>
      </c>
      <c r="G13" s="50">
        <f>NORM!G13*NORM!G$2</f>
        <v>60.851705049124057</v>
      </c>
      <c r="H13" s="50">
        <f>NORM!H13*NORM!H$2</f>
        <v>71.290425225528068</v>
      </c>
      <c r="I13" s="50">
        <f>NORM!I13*NORM!I$2</f>
        <v>60.884263536914716</v>
      </c>
      <c r="J13" s="50">
        <f>NORM!J13*NORM!J$2</f>
        <v>77.942435192723892</v>
      </c>
      <c r="K13" s="50">
        <f>NORM!K13*NORM!K$2</f>
        <v>6.4877539467443661</v>
      </c>
      <c r="L13" s="50">
        <f>NORM!L13*NORM!L$2</f>
        <v>0</v>
      </c>
      <c r="M13" s="50">
        <f>NORM!M13*NORM!M$2</f>
        <v>28.218015745884916</v>
      </c>
      <c r="N13" s="50">
        <f>NORM!N13*NORM!N$2</f>
        <v>15.846638877002453</v>
      </c>
      <c r="O13" s="50">
        <f>NORM!O13*NORM!O$2</f>
        <v>32.542441244770934</v>
      </c>
      <c r="P13" s="50">
        <f>NORM!P13*NORM!P$2</f>
        <v>41.690236584548948</v>
      </c>
      <c r="Q13" s="50">
        <f>NORM!Q13*NORM!Q$2</f>
        <v>35.350374026096524</v>
      </c>
      <c r="R13" s="50">
        <f>NORM!R13*NORM!R$2</f>
        <v>30.37398389273033</v>
      </c>
      <c r="S13" s="50">
        <f>NORM!S13*NORM!S$2</f>
        <v>67.318356594894439</v>
      </c>
      <c r="T13" s="50">
        <f>NORM!T13*NORM!T$2</f>
        <v>25.586040587107927</v>
      </c>
      <c r="U13" s="50">
        <f>NORM!U13*NORM!U$2</f>
        <v>52.129624860380858</v>
      </c>
      <c r="V13" s="50">
        <f>NORM!V13*NORM!V$2</f>
        <v>34.928323426425763</v>
      </c>
      <c r="W13" s="50">
        <f>NORM!W13*NORM!W$2</f>
        <v>25.462817247989943</v>
      </c>
      <c r="X13" s="50">
        <f>NORM!X13*NORM!X$2</f>
        <v>15.493192951205572</v>
      </c>
      <c r="Y13" s="50">
        <f>NORM!Y13*NORM!Y$2</f>
        <v>1.1134486394541705</v>
      </c>
      <c r="Z13" s="50">
        <f>NORM!Z13*NORM!Z$2</f>
        <v>4.7505161222588166</v>
      </c>
      <c r="AA13" s="50">
        <f>NORM!AA13*NORM!AA$2</f>
        <v>30.574926555307979</v>
      </c>
      <c r="AB13" s="50">
        <f>NORM!AB13*NORM!AB$2</f>
        <v>0</v>
      </c>
      <c r="AC13" s="50">
        <f>NORM!AC13*NORM!AC$2</f>
        <v>46.732026143790847</v>
      </c>
      <c r="AD13" s="50">
        <f>NORM!AD13*NORM!AD$2</f>
        <v>39.618526927590665</v>
      </c>
      <c r="AE13" s="50">
        <f>NORM!AE13*NORM!AE$2</f>
        <v>6.5586938304261881</v>
      </c>
      <c r="AF13" s="50">
        <f>NORM!AF13*NORM!AF$2</f>
        <v>29.044092433442255</v>
      </c>
      <c r="AG13" s="50">
        <f>NORM!AG13*NORM!AG$2</f>
        <v>42.202021455903619</v>
      </c>
      <c r="AH13" s="50">
        <f>NORM!AH13*NORM!AH$2</f>
        <v>2.4865205700985538</v>
      </c>
      <c r="AI13" s="50">
        <f>NORM!AI13*NORM!AI$2</f>
        <v>23.975268191943506</v>
      </c>
      <c r="AJ13" s="50">
        <f>NORM!AJ13*NORM!AJ$2</f>
        <v>6.6075409542527828</v>
      </c>
      <c r="AK13" s="50">
        <f>NORM!AK13*NORM!AK$2</f>
        <v>4.8507700805080551</v>
      </c>
      <c r="AL13" s="50">
        <f>NORM!AL13*NORM!AL$2</f>
        <v>0.94598796776312766</v>
      </c>
      <c r="AM13" s="50">
        <f>NORM!AM13*NORM!AM$2</f>
        <v>11.431634918283805</v>
      </c>
      <c r="AN13" s="50">
        <f>NORM!AN13*NORM!AN$2</f>
        <v>16.613531225122205</v>
      </c>
      <c r="AO13" s="28"/>
      <c r="AP13" s="28"/>
      <c r="AQ13" s="50">
        <f>NORM!AQ13*NORM!AQ$2</f>
        <v>100</v>
      </c>
      <c r="AR13" s="50">
        <f>NORM!AR13*NORM!AR$2</f>
        <v>0</v>
      </c>
      <c r="AS13" s="50">
        <f>NORM!AS13*NORM!AS$2</f>
        <v>2.2476349292780213</v>
      </c>
      <c r="AT13" s="50">
        <f>NORM!AT13*NORM!AT$2</f>
        <v>2.2032086411670715</v>
      </c>
      <c r="AU13" s="50">
        <f>NORM!AU13*NORM!AU$2</f>
        <v>1.3579564160510678</v>
      </c>
      <c r="AV13" s="50">
        <f>NORM!AV13*NORM!AV$2</f>
        <v>6.2266531345405767</v>
      </c>
      <c r="AW13" s="50">
        <f>NORM!AW13*NORM!AW$2</f>
        <v>9.7726776996506075</v>
      </c>
      <c r="AX13" s="50">
        <f>NORM!AX13*NORM!AX$2</f>
        <v>8.3173020827256288</v>
      </c>
      <c r="AY13" s="50">
        <f>NORM!AY13*NORM!AY$2</f>
        <v>4.4966203099852446</v>
      </c>
      <c r="AZ13" s="50">
        <f>NORM!AZ13*NORM!AZ$2</f>
        <v>10.34389976113885</v>
      </c>
      <c r="BA13" s="50">
        <f>NORM!BA13*NORM!BA$2</f>
        <v>8.191587642176053</v>
      </c>
      <c r="BB13" s="50">
        <f>NORM!BB13*NORM!BB$2</f>
        <v>13.088102904532773</v>
      </c>
      <c r="BC13" s="50">
        <f>NORM!BC13*NORM!BC$2</f>
        <v>9.8922031287284096</v>
      </c>
      <c r="BD13" s="50">
        <f>NORM!BD13*NORM!BD$2</f>
        <v>18.687911043206697</v>
      </c>
      <c r="BE13" s="50">
        <f>NORM!BE13*NORM!BE$2</f>
        <v>2.2858272557365207</v>
      </c>
      <c r="BF13" s="50">
        <f>NORM!BF13*NORM!BF$2</f>
        <v>49.815267574711648</v>
      </c>
      <c r="BG13" s="50">
        <f>NORM!BG13*NORM!BG$2</f>
        <v>5.1728625964105266</v>
      </c>
      <c r="BH13" s="28"/>
      <c r="BI13" s="50">
        <f>NORM!BI13*NORM!BI$2</f>
        <v>67.980295566502463</v>
      </c>
      <c r="BJ13" s="28"/>
      <c r="BK13" s="50">
        <f>NORM!BK13*NORM!BK$2</f>
        <v>24.094372129350965</v>
      </c>
      <c r="BL13" s="50">
        <f>NORM!BL13*NORM!BL$2</f>
        <v>43.291488428307048</v>
      </c>
      <c r="BM13" s="50">
        <f>NORM!BM13*NORM!BM$2</f>
        <v>45.703321402033723</v>
      </c>
      <c r="BN13" s="50">
        <f>NORM!BN13*NORM!BN$2</f>
        <v>37.363286163649853</v>
      </c>
      <c r="BO13" s="50">
        <f>NORM!BO13*NORM!BO$2</f>
        <v>14.868392159757077</v>
      </c>
      <c r="BP13" s="28"/>
      <c r="BQ13" s="28"/>
      <c r="BR13" s="28"/>
      <c r="BS13" s="28"/>
      <c r="BT13" s="28"/>
    </row>
    <row r="14" spans="2:72" x14ac:dyDescent="0.25">
      <c r="B14" s="5">
        <v>5</v>
      </c>
      <c r="C14" s="6" t="s">
        <v>28</v>
      </c>
      <c r="D14"/>
      <c r="E14" s="50">
        <f>NORM!E14*NORM!E$2</f>
        <v>88.447929730118375</v>
      </c>
      <c r="F14" s="50">
        <f>NORM!F14*NORM!F$2</f>
        <v>34.769479865845334</v>
      </c>
      <c r="G14" s="50">
        <f>NORM!G14*NORM!G$2</f>
        <v>50.621913113442197</v>
      </c>
      <c r="H14" s="50">
        <f>NORM!H14*NORM!H$2</f>
        <v>67.544457881973699</v>
      </c>
      <c r="I14" s="50">
        <f>NORM!I14*NORM!I$2</f>
        <v>33.047488441396474</v>
      </c>
      <c r="J14" s="50">
        <f>NORM!J14*NORM!J$2</f>
        <v>48.616129817272657</v>
      </c>
      <c r="K14" s="50">
        <f>NORM!K14*NORM!K$2</f>
        <v>10</v>
      </c>
      <c r="L14" s="50">
        <f>NORM!L14*NORM!L$2</f>
        <v>23.31328025499888</v>
      </c>
      <c r="M14" s="50">
        <f>NORM!M14*NORM!M$2</f>
        <v>10.066041354419498</v>
      </c>
      <c r="N14" s="50">
        <f>NORM!N14*NORM!N$2</f>
        <v>10.457629391471595</v>
      </c>
      <c r="O14" s="50">
        <f>NORM!O14*NORM!O$2</f>
        <v>39.845807423558576</v>
      </c>
      <c r="P14" s="50">
        <f>NORM!P14*NORM!P$2</f>
        <v>28.454803085368571</v>
      </c>
      <c r="Q14" s="50">
        <f>NORM!Q14*NORM!Q$2</f>
        <v>29.273784509383979</v>
      </c>
      <c r="R14" s="50">
        <f>NORM!R14*NORM!R$2</f>
        <v>29.974606552416535</v>
      </c>
      <c r="S14" s="50">
        <f>NORM!S14*NORM!S$2</f>
        <v>30.300517930512225</v>
      </c>
      <c r="T14" s="50">
        <f>NORM!T14*NORM!T$2</f>
        <v>35.05077493648735</v>
      </c>
      <c r="U14" s="50">
        <f>NORM!U14*NORM!U$2</f>
        <v>88.897667808079589</v>
      </c>
      <c r="V14" s="50">
        <f>NORM!V14*NORM!V$2</f>
        <v>36.33004715253724</v>
      </c>
      <c r="W14" s="50">
        <f>NORM!W14*NORM!W$2</f>
        <v>20.955535208446619</v>
      </c>
      <c r="X14" s="50">
        <f>NORM!X14*NORM!X$2</f>
        <v>18.39493606463515</v>
      </c>
      <c r="Y14" s="50">
        <f>NORM!Y14*NORM!Y$2</f>
        <v>1.5133605641320109</v>
      </c>
      <c r="Z14" s="50">
        <f>NORM!Z14*NORM!Z$2</f>
        <v>1.3072468142465972</v>
      </c>
      <c r="AA14" s="50">
        <f>NORM!AA14*NORM!AA$2</f>
        <v>27.520687571573653</v>
      </c>
      <c r="AB14" s="50">
        <f>NORM!AB14*NORM!AB$2</f>
        <v>26.130608022944426</v>
      </c>
      <c r="AC14" s="50">
        <f>NORM!AC14*NORM!AC$2</f>
        <v>47.058823529411761</v>
      </c>
      <c r="AD14" s="50">
        <f>NORM!AD14*NORM!AD$2</f>
        <v>36.312260884218638</v>
      </c>
      <c r="AE14" s="50">
        <f>NORM!AE14*NORM!AE$2</f>
        <v>11.698374349070214</v>
      </c>
      <c r="AF14" s="50">
        <f>NORM!AF14*NORM!AF$2</f>
        <v>7.1401081896665</v>
      </c>
      <c r="AG14" s="50">
        <f>NORM!AG14*NORM!AG$2</f>
        <v>44.059536462357471</v>
      </c>
      <c r="AH14" s="50">
        <f>NORM!AH14*NORM!AH$2</f>
        <v>0.80445468382587593</v>
      </c>
      <c r="AI14" s="50">
        <f>NORM!AI14*NORM!AI$2</f>
        <v>7.5255063572935015</v>
      </c>
      <c r="AJ14" s="50">
        <f>NORM!AJ14*NORM!AJ$2</f>
        <v>12.918941949939514</v>
      </c>
      <c r="AK14" s="50">
        <f>NORM!AK14*NORM!AK$2</f>
        <v>61.387457752162746</v>
      </c>
      <c r="AL14" s="50">
        <f>NORM!AL14*NORM!AL$2</f>
        <v>73.544384297176109</v>
      </c>
      <c r="AM14" s="50">
        <f>NORM!AM14*NORM!AM$2</f>
        <v>0</v>
      </c>
      <c r="AN14" s="50">
        <f>NORM!AN14*NORM!AN$2</f>
        <v>16.717760535381579</v>
      </c>
      <c r="AO14" s="28"/>
      <c r="AP14" s="28"/>
      <c r="AQ14" s="50">
        <f>NORM!AQ14*NORM!AQ$2</f>
        <v>61.67902132468253</v>
      </c>
      <c r="AR14" s="50">
        <f>NORM!AR14*NORM!AR$2</f>
        <v>14.483142162382517</v>
      </c>
      <c r="AS14" s="50">
        <f>NORM!AS14*NORM!AS$2</f>
        <v>1.2404333903584284</v>
      </c>
      <c r="AT14" s="50">
        <f>NORM!AT14*NORM!AT$2</f>
        <v>1.3618584082323304</v>
      </c>
      <c r="AU14" s="50">
        <f>NORM!AU14*NORM!AU$2</f>
        <v>1.7592089472910202</v>
      </c>
      <c r="AV14" s="50">
        <f>NORM!AV14*NORM!AV$2</f>
        <v>1.5136417808835867</v>
      </c>
      <c r="AW14" s="50">
        <f>NORM!AW14*NORM!AW$2</f>
        <v>21.628965802179422</v>
      </c>
      <c r="AX14" s="50">
        <f>NORM!AX14*NORM!AX$2</f>
        <v>17.24822701820176</v>
      </c>
      <c r="AY14" s="50">
        <f>NORM!AY14*NORM!AY$2</f>
        <v>18.167050640701088</v>
      </c>
      <c r="AZ14" s="50">
        <f>NORM!AZ14*NORM!AZ$2</f>
        <v>0</v>
      </c>
      <c r="BA14" s="50">
        <f>NORM!BA14*NORM!BA$2</f>
        <v>0.58643938861143796</v>
      </c>
      <c r="BB14" s="50">
        <f>NORM!BB14*NORM!BB$2</f>
        <v>6.3955876532273761</v>
      </c>
      <c r="BC14" s="50">
        <f>NORM!BC14*NORM!BC$2</f>
        <v>2.1416612707603462</v>
      </c>
      <c r="BD14" s="50">
        <f>NORM!BD14*NORM!BD$2</f>
        <v>8.6099997669914181</v>
      </c>
      <c r="BE14" s="50">
        <f>NORM!BE14*NORM!BE$2</f>
        <v>66.703583326491781</v>
      </c>
      <c r="BF14" s="50">
        <f>NORM!BF14*NORM!BF$2</f>
        <v>52.801836313261497</v>
      </c>
      <c r="BG14" s="50">
        <f>NORM!BG14*NORM!BG$2</f>
        <v>37.456760348478149</v>
      </c>
      <c r="BH14" s="28"/>
      <c r="BI14" s="50">
        <f>NORM!BI14*NORM!BI$2</f>
        <v>5.7471264367816088</v>
      </c>
      <c r="BJ14" s="28"/>
      <c r="BK14" s="50">
        <f>NORM!BK14*NORM!BK$2</f>
        <v>77.400956918229383</v>
      </c>
      <c r="BL14" s="50">
        <f>NORM!BL14*NORM!BL$2</f>
        <v>36.454604238086105</v>
      </c>
      <c r="BM14" s="50">
        <f>NORM!BM14*NORM!BM$2</f>
        <v>46.58749234598222</v>
      </c>
      <c r="BN14" s="50">
        <f>NORM!BN14*NORM!BN$2</f>
        <v>24.720024212741393</v>
      </c>
      <c r="BO14" s="50">
        <f>NORM!BO14*NORM!BO$2</f>
        <v>9.5437892963917239</v>
      </c>
      <c r="BP14" s="28"/>
      <c r="BQ14" s="28"/>
      <c r="BR14" s="28"/>
      <c r="BS14" s="28"/>
      <c r="BT14" s="28"/>
    </row>
    <row r="15" spans="2:72" x14ac:dyDescent="0.25">
      <c r="B15" s="5">
        <v>6</v>
      </c>
      <c r="C15" s="6" t="s">
        <v>29</v>
      </c>
      <c r="D15"/>
      <c r="E15" s="50">
        <f>NORM!E15*NORM!E$2</f>
        <v>97.693083869393348</v>
      </c>
      <c r="F15" s="50">
        <f>NORM!F15*NORM!F$2</f>
        <v>34.986489724149834</v>
      </c>
      <c r="G15" s="50">
        <f>NORM!G15*NORM!G$2</f>
        <v>44.362798745947345</v>
      </c>
      <c r="H15" s="50">
        <f>NORM!H15*NORM!H$2</f>
        <v>91.069175650264299</v>
      </c>
      <c r="I15" s="50">
        <f>NORM!I15*NORM!I$2</f>
        <v>26.248976825045414</v>
      </c>
      <c r="J15" s="50">
        <f>NORM!J15*NORM!J$2</f>
        <v>69.191504458430359</v>
      </c>
      <c r="K15" s="50">
        <f>NORM!K15*NORM!K$2</f>
        <v>7.0301440746866923</v>
      </c>
      <c r="L15" s="50">
        <f>NORM!L15*NORM!L$2</f>
        <v>39.620912883242958</v>
      </c>
      <c r="M15" s="50">
        <f>NORM!M15*NORM!M$2</f>
        <v>22.59152949279958</v>
      </c>
      <c r="N15" s="50">
        <f>NORM!N15*NORM!N$2</f>
        <v>20.304122073586278</v>
      </c>
      <c r="O15" s="50">
        <f>NORM!O15*NORM!O$2</f>
        <v>13.015149926974791</v>
      </c>
      <c r="P15" s="50">
        <f>NORM!P15*NORM!P$2</f>
        <v>51.99299958697916</v>
      </c>
      <c r="Q15" s="50">
        <f>NORM!Q15*NORM!Q$2</f>
        <v>93.872784605262581</v>
      </c>
      <c r="R15" s="50">
        <f>NORM!R15*NORM!R$2</f>
        <v>28.898000043375252</v>
      </c>
      <c r="S15" s="50">
        <f>NORM!S15*NORM!S$2</f>
        <v>13.874292396611155</v>
      </c>
      <c r="T15" s="50">
        <f>NORM!T15*NORM!T$2</f>
        <v>28.637228385171696</v>
      </c>
      <c r="U15" s="50">
        <f>NORM!U15*NORM!U$2</f>
        <v>76.339438482029763</v>
      </c>
      <c r="V15" s="50">
        <f>NORM!V15*NORM!V$2</f>
        <v>2.0460516845977579</v>
      </c>
      <c r="W15" s="50">
        <f>NORM!W15*NORM!W$2</f>
        <v>42.627113794386091</v>
      </c>
      <c r="X15" s="50">
        <f>NORM!X15*NORM!X$2</f>
        <v>8.4348559068643567</v>
      </c>
      <c r="Y15" s="50">
        <f>NORM!Y15*NORM!Y$2</f>
        <v>0.80253469401998268</v>
      </c>
      <c r="Z15" s="50">
        <f>NORM!Z15*NORM!Z$2</f>
        <v>4.3664012913983301</v>
      </c>
      <c r="AA15" s="50">
        <f>NORM!AA15*NORM!AA$2</f>
        <v>37.10159734460337</v>
      </c>
      <c r="AB15" s="50">
        <f>NORM!AB15*NORM!AB$2</f>
        <v>0</v>
      </c>
      <c r="AC15" s="50">
        <f>NORM!AC15*NORM!AC$2</f>
        <v>41.830065359477118</v>
      </c>
      <c r="AD15" s="50">
        <f>NORM!AD15*NORM!AD$2</f>
        <v>8.2667854639833145</v>
      </c>
      <c r="AE15" s="50">
        <f>NORM!AE15*NORM!AE$2</f>
        <v>28.445024583094288</v>
      </c>
      <c r="AF15" s="50">
        <f>NORM!AF15*NORM!AF$2</f>
        <v>34.606881813689959</v>
      </c>
      <c r="AG15" s="50">
        <f>NORM!AG15*NORM!AG$2</f>
        <v>0</v>
      </c>
      <c r="AH15" s="50">
        <f>NORM!AH15*NORM!AH$2</f>
        <v>7.8684405221796201</v>
      </c>
      <c r="AI15" s="50">
        <f>NORM!AI15*NORM!AI$2</f>
        <v>25.382141088626458</v>
      </c>
      <c r="AJ15" s="50">
        <f>NORM!AJ15*NORM!AJ$2</f>
        <v>21.125938695844241</v>
      </c>
      <c r="AK15" s="50">
        <f>NORM!AK15*NORM!AK$2</f>
        <v>75.362536612014452</v>
      </c>
      <c r="AL15" s="50">
        <f>NORM!AL15*NORM!AL$2</f>
        <v>60.738913943897408</v>
      </c>
      <c r="AM15" s="50">
        <f>NORM!AM15*NORM!AM$2</f>
        <v>33.970565143953145</v>
      </c>
      <c r="AN15" s="50">
        <f>NORM!AN15*NORM!AN$2</f>
        <v>50</v>
      </c>
      <c r="AO15" s="28"/>
      <c r="AP15" s="28"/>
      <c r="AQ15" s="50">
        <f>NORM!AQ15*NORM!AQ$2</f>
        <v>97.983366630222321</v>
      </c>
      <c r="AR15" s="50">
        <f>NORM!AR15*NORM!AR$2</f>
        <v>0</v>
      </c>
      <c r="AS15" s="50">
        <f>NORM!AS15*NORM!AS$2</f>
        <v>1.0358209153176696</v>
      </c>
      <c r="AT15" s="50">
        <f>NORM!AT15*NORM!AT$2</f>
        <v>1.9771187002953889</v>
      </c>
      <c r="AU15" s="50">
        <f>NORM!AU15*NORM!AU$2</f>
        <v>2.4370079678411711</v>
      </c>
      <c r="AV15" s="50">
        <f>NORM!AV15*NORM!AV$2</f>
        <v>4.2614775849596853</v>
      </c>
      <c r="AW15" s="50">
        <f>NORM!AW15*NORM!AW$2</f>
        <v>33.333333333333329</v>
      </c>
      <c r="AX15" s="50">
        <f>NORM!AX15*NORM!AX$2</f>
        <v>33.333333333333336</v>
      </c>
      <c r="AY15" s="50">
        <f>NORM!AY15*NORM!AY$2</f>
        <v>33.333333333333329</v>
      </c>
      <c r="AZ15" s="50">
        <f>NORM!AZ15*NORM!AZ$2</f>
        <v>9.4034412914200463</v>
      </c>
      <c r="BA15" s="50">
        <f>NORM!BA15*NORM!BA$2</f>
        <v>6.7912065491832898</v>
      </c>
      <c r="BB15" s="50">
        <f>NORM!BB15*NORM!BB$2</f>
        <v>7.2596610339823986</v>
      </c>
      <c r="BC15" s="50">
        <f>NORM!BC15*NORM!BC$2</f>
        <v>6.4585096717123074</v>
      </c>
      <c r="BD15" s="50">
        <f>NORM!BD15*NORM!BD$2</f>
        <v>18.228486666308495</v>
      </c>
      <c r="BE15" s="50">
        <f>NORM!BE15*NORM!BE$2</f>
        <v>26.808389156530342</v>
      </c>
      <c r="BF15" s="50">
        <f>NORM!BF15*NORM!BF$2</f>
        <v>83.497778111450089</v>
      </c>
      <c r="BG15" s="50">
        <f>NORM!BG15*NORM!BG$2</f>
        <v>23.911058009760627</v>
      </c>
      <c r="BH15" s="28"/>
      <c r="BI15" s="50">
        <f>NORM!BI15*NORM!BI$2</f>
        <v>99.881093935790716</v>
      </c>
      <c r="BJ15" s="28"/>
      <c r="BK15" s="50">
        <f>NORM!BK15*NORM!BK$2</f>
        <v>28.375512889861579</v>
      </c>
      <c r="BL15" s="50">
        <f>NORM!BL15*NORM!BL$2</f>
        <v>29.066080097559112</v>
      </c>
      <c r="BM15" s="50">
        <f>NORM!BM15*NORM!BM$2</f>
        <v>28.711664138661529</v>
      </c>
      <c r="BN15" s="50">
        <f>NORM!BN15*NORM!BN$2</f>
        <v>26.162190312283389</v>
      </c>
      <c r="BO15" s="50">
        <f>NORM!BO15*NORM!BO$2</f>
        <v>39.434952948162966</v>
      </c>
      <c r="BP15" s="28"/>
      <c r="BQ15" s="28"/>
      <c r="BR15" s="28"/>
      <c r="BS15" s="28"/>
      <c r="BT15" s="28"/>
    </row>
    <row r="16" spans="2:72" x14ac:dyDescent="0.25">
      <c r="B16" s="5">
        <v>7</v>
      </c>
      <c r="C16" s="6" t="s">
        <v>30</v>
      </c>
      <c r="D16"/>
      <c r="E16" s="50">
        <f>NORM!E16*NORM!E$2</f>
        <v>72.568679044277204</v>
      </c>
      <c r="F16" s="50">
        <f>NORM!F16*NORM!F$2</f>
        <v>99.999999999999986</v>
      </c>
      <c r="G16" s="50">
        <f>NORM!G16*NORM!G$2</f>
        <v>100</v>
      </c>
      <c r="H16" s="50">
        <f>NORM!H16*NORM!H$2</f>
        <v>92.716535305453064</v>
      </c>
      <c r="I16" s="50">
        <f>NORM!I16*NORM!I$2</f>
        <v>87.645870011227615</v>
      </c>
      <c r="J16" s="50">
        <f>NORM!J16*NORM!J$2</f>
        <v>78.656686683784159</v>
      </c>
      <c r="K16" s="50">
        <f>NORM!K16*NORM!K$2</f>
        <v>1.0225192796332556</v>
      </c>
      <c r="L16" s="50">
        <f>NORM!L16*NORM!L$2</f>
        <v>41.297741207111834</v>
      </c>
      <c r="M16" s="50">
        <f>NORM!M16*NORM!M$2</f>
        <v>38.449762740943072</v>
      </c>
      <c r="N16" s="50">
        <f>NORM!N16*NORM!N$2</f>
        <v>25.718138150673472</v>
      </c>
      <c r="O16" s="50">
        <f>NORM!O16*NORM!O$2</f>
        <v>43.436585176230039</v>
      </c>
      <c r="P16" s="50">
        <f>NORM!P16*NORM!P$2</f>
        <v>73.476199434368922</v>
      </c>
      <c r="Q16" s="50">
        <f>NORM!Q16*NORM!Q$2</f>
        <v>77.878148691662588</v>
      </c>
      <c r="R16" s="50">
        <f>NORM!R16*NORM!R$2</f>
        <v>46.847628568423374</v>
      </c>
      <c r="S16" s="50">
        <f>NORM!S16*NORM!S$2</f>
        <v>100</v>
      </c>
      <c r="T16" s="50">
        <f>NORM!T16*NORM!T$2</f>
        <v>0</v>
      </c>
      <c r="U16" s="50">
        <f>NORM!U16*NORM!U$2</f>
        <v>22.413006296953348</v>
      </c>
      <c r="V16" s="50">
        <f>NORM!V16*NORM!V$2</f>
        <v>36.342027893505083</v>
      </c>
      <c r="W16" s="50">
        <f>NORM!W16*NORM!W$2</f>
        <v>24.92989785115455</v>
      </c>
      <c r="X16" s="50">
        <f>NORM!X16*NORM!X$2</f>
        <v>37.071378586424075</v>
      </c>
      <c r="Y16" s="50">
        <f>NORM!Y16*NORM!Y$2</f>
        <v>0.11815370189831052</v>
      </c>
      <c r="Z16" s="50">
        <f>NORM!Z16*NORM!Z$2</f>
        <v>0.62592855850759666</v>
      </c>
      <c r="AA16" s="50">
        <f>NORM!AA16*NORM!AA$2</f>
        <v>19.299166675374138</v>
      </c>
      <c r="AB16" s="50">
        <f>NORM!AB16*NORM!AB$2</f>
        <v>0.19705232476559573</v>
      </c>
      <c r="AC16" s="50">
        <f>NORM!AC16*NORM!AC$2</f>
        <v>0.98039215686272807</v>
      </c>
      <c r="AD16" s="50">
        <f>NORM!AD16*NORM!AD$2</f>
        <v>25.426807201734949</v>
      </c>
      <c r="AE16" s="50">
        <f>NORM!AE16*NORM!AE$2</f>
        <v>29.069812722447914</v>
      </c>
      <c r="AF16" s="50">
        <f>NORM!AF16*NORM!AF$2</f>
        <v>35.242442628663561</v>
      </c>
      <c r="AG16" s="50">
        <f>NORM!AG16*NORM!AG$2</f>
        <v>50</v>
      </c>
      <c r="AH16" s="50">
        <f>NORM!AH16*NORM!AH$2</f>
        <v>0.45454545454545459</v>
      </c>
      <c r="AI16" s="50">
        <f>NORM!AI16*NORM!AI$2</f>
        <v>31.39460219836926</v>
      </c>
      <c r="AJ16" s="50">
        <f>NORM!AJ16*NORM!AJ$2</f>
        <v>10.736370831149216</v>
      </c>
      <c r="AK16" s="50">
        <f>NORM!AK16*NORM!AK$2</f>
        <v>29.578767396168455</v>
      </c>
      <c r="AL16" s="50">
        <f>NORM!AL16*NORM!AL$2</f>
        <v>1.3905597895496369</v>
      </c>
      <c r="AM16" s="50">
        <f>NORM!AM16*NORM!AM$2</f>
        <v>2.6915624359800456</v>
      </c>
      <c r="AN16" s="50">
        <f>NORM!AN16*NORM!AN$2</f>
        <v>6.1545922913962343</v>
      </c>
      <c r="AO16" s="28"/>
      <c r="AP16" s="28"/>
      <c r="AQ16" s="50">
        <f>NORM!AQ16*NORM!AQ$2</f>
        <v>80.35579137109238</v>
      </c>
      <c r="AR16" s="50">
        <f>NORM!AR16*NORM!AR$2</f>
        <v>0</v>
      </c>
      <c r="AS16" s="50">
        <f>NORM!AS16*NORM!AS$2</f>
        <v>25</v>
      </c>
      <c r="AT16" s="50">
        <f>NORM!AT16*NORM!AT$2</f>
        <v>25</v>
      </c>
      <c r="AU16" s="50">
        <f>NORM!AU16*NORM!AU$2</f>
        <v>25</v>
      </c>
      <c r="AV16" s="50">
        <f>NORM!AV16*NORM!AV$2</f>
        <v>23.313391914172527</v>
      </c>
      <c r="AW16" s="50">
        <f>NORM!AW16*NORM!AW$2</f>
        <v>2.230029169719471</v>
      </c>
      <c r="AX16" s="50">
        <f>NORM!AX16*NORM!AX$2</f>
        <v>1.5556980420292723</v>
      </c>
      <c r="AY16" s="50">
        <f>NORM!AY16*NORM!AY$2</f>
        <v>3.0756210620303239</v>
      </c>
      <c r="AZ16" s="50">
        <f>NORM!AZ16*NORM!AZ$2</f>
        <v>1.4391305475144929</v>
      </c>
      <c r="BA16" s="50">
        <f>NORM!BA16*NORM!BA$2</f>
        <v>1.2140732310354814</v>
      </c>
      <c r="BB16" s="50">
        <f>NORM!BB16*NORM!BB$2</f>
        <v>4.2023494514503827</v>
      </c>
      <c r="BC16" s="50">
        <f>NORM!BC16*NORM!BC$2</f>
        <v>2.61205179622036</v>
      </c>
      <c r="BD16" s="50">
        <f>NORM!BD16*NORM!BD$2</f>
        <v>4.0722002175553484</v>
      </c>
      <c r="BE16" s="50">
        <f>NORM!BE16*NORM!BE$2</f>
        <v>6.531426743304519</v>
      </c>
      <c r="BF16" s="50">
        <f>NORM!BF16*NORM!BF$2</f>
        <v>0</v>
      </c>
      <c r="BG16" s="50">
        <f>NORM!BG16*NORM!BG$2</f>
        <v>2.0426627670118105</v>
      </c>
      <c r="BH16" s="28"/>
      <c r="BI16" s="50">
        <f>NORM!BI16*NORM!BI$2</f>
        <v>39.303539019963701</v>
      </c>
      <c r="BJ16" s="28"/>
      <c r="BK16" s="50">
        <f>NORM!BK16*NORM!BK$2</f>
        <v>0</v>
      </c>
      <c r="BL16" s="50">
        <f>NORM!BL16*NORM!BL$2</f>
        <v>16.279681041598863</v>
      </c>
      <c r="BM16" s="50">
        <f>NORM!BM16*NORM!BM$2</f>
        <v>32.677110122625479</v>
      </c>
      <c r="BN16" s="50">
        <f>NORM!BN16*NORM!BN$2</f>
        <v>15.162953398698933</v>
      </c>
      <c r="BO16" s="50">
        <f>NORM!BO16*NORM!BO$2</f>
        <v>50</v>
      </c>
      <c r="BP16" s="28"/>
      <c r="BQ16" s="28"/>
      <c r="BR16" s="28"/>
      <c r="BS16" s="28"/>
      <c r="BT16" s="28"/>
    </row>
    <row r="17" spans="2:72" x14ac:dyDescent="0.25">
      <c r="B17" s="5">
        <v>8</v>
      </c>
      <c r="C17" s="6" t="s">
        <v>31</v>
      </c>
      <c r="D17"/>
      <c r="E17" s="50">
        <f>NORM!E17*NORM!E$2</f>
        <v>83.594850796927844</v>
      </c>
      <c r="F17" s="50">
        <f>NORM!F17*NORM!F$2</f>
        <v>57.60561306483774</v>
      </c>
      <c r="G17" s="50">
        <f>NORM!G17*NORM!G$2</f>
        <v>82.212270109376902</v>
      </c>
      <c r="H17" s="50">
        <f>NORM!H17*NORM!H$2</f>
        <v>60.06896925017756</v>
      </c>
      <c r="I17" s="50">
        <f>NORM!I17*NORM!I$2</f>
        <v>65.771341528099782</v>
      </c>
      <c r="J17" s="50">
        <f>NORM!J17*NORM!J$2</f>
        <v>53.040323278505667</v>
      </c>
      <c r="K17" s="50">
        <f>NORM!K17*NORM!K$2</f>
        <v>5.6241826614372776</v>
      </c>
      <c r="L17" s="50">
        <f>NORM!L17*NORM!L$2</f>
        <v>5.9893782290405033</v>
      </c>
      <c r="M17" s="50">
        <f>NORM!M17*NORM!M$2</f>
        <v>42.900310812147566</v>
      </c>
      <c r="N17" s="50">
        <f>NORM!N17*NORM!N$2</f>
        <v>0</v>
      </c>
      <c r="O17" s="50">
        <f>NORM!O17*NORM!O$2</f>
        <v>22.263947695632581</v>
      </c>
      <c r="P17" s="50">
        <f>NORM!P17*NORM!P$2</f>
        <v>46.815468147663914</v>
      </c>
      <c r="Q17" s="50">
        <f>NORM!Q17*NORM!Q$2</f>
        <v>45.856810846783894</v>
      </c>
      <c r="R17" s="50">
        <f>NORM!R17*NORM!R$2</f>
        <v>31.103470818138021</v>
      </c>
      <c r="S17" s="50">
        <f>NORM!S17*NORM!S$2</f>
        <v>49.347492850190839</v>
      </c>
      <c r="T17" s="50">
        <f>NORM!T17*NORM!T$2</f>
        <v>27.520625485288281</v>
      </c>
      <c r="U17" s="50">
        <f>NORM!U17*NORM!U$2</f>
        <v>64.986077308802251</v>
      </c>
      <c r="V17" s="50">
        <f>NORM!V17*NORM!V$2</f>
        <v>12.080912012751778</v>
      </c>
      <c r="W17" s="50">
        <f>NORM!W17*NORM!W$2</f>
        <v>20.900454948639471</v>
      </c>
      <c r="X17" s="50">
        <f>NORM!X17*NORM!X$2</f>
        <v>34.342197340797753</v>
      </c>
      <c r="Y17" s="50">
        <f>NORM!Y17*NORM!Y$2</f>
        <v>6.1083632006650461</v>
      </c>
      <c r="Z17" s="50">
        <f>NORM!Z17*NORM!Z$2</f>
        <v>1.0102718181043586</v>
      </c>
      <c r="AA17" s="50">
        <f>NORM!AA17*NORM!AA$2</f>
        <v>35.245081060860272</v>
      </c>
      <c r="AB17" s="50">
        <f>NORM!AB17*NORM!AB$2</f>
        <v>9.1592610298207102</v>
      </c>
      <c r="AC17" s="50">
        <f>NORM!AC17*NORM!AC$2</f>
        <v>38.398692810457526</v>
      </c>
      <c r="AD17" s="50">
        <f>NORM!AD17*NORM!AD$2</f>
        <v>30.997881654686246</v>
      </c>
      <c r="AE17" s="50">
        <f>NORM!AE17*NORM!AE$2</f>
        <v>14.124120387209294</v>
      </c>
      <c r="AF17" s="50">
        <f>NORM!AF17*NORM!AF$2</f>
        <v>0.14976617182758617</v>
      </c>
      <c r="AG17" s="50">
        <f>NORM!AG17*NORM!AG$2</f>
        <v>35.713087155543313</v>
      </c>
      <c r="AH17" s="50">
        <f>NORM!AH17*NORM!AH$2</f>
        <v>1.2016049968624472</v>
      </c>
      <c r="AI17" s="50">
        <f>NORM!AI17*NORM!AI$2</f>
        <v>8.8484535935038551</v>
      </c>
      <c r="AJ17" s="50">
        <f>NORM!AJ17*NORM!AJ$2</f>
        <v>16.835247890294902</v>
      </c>
      <c r="AK17" s="50">
        <f>NORM!AK17*NORM!AK$2</f>
        <v>89.720452831891706</v>
      </c>
      <c r="AL17" s="50">
        <f>NORM!AL17*NORM!AL$2</f>
        <v>92.240506880022451</v>
      </c>
      <c r="AM17" s="50">
        <f>NORM!AM17*NORM!AM$2</f>
        <v>35.170024784304594</v>
      </c>
      <c r="AN17" s="50">
        <f>NORM!AN17*NORM!AN$2</f>
        <v>12.316963524316511</v>
      </c>
      <c r="AO17" s="28"/>
      <c r="AP17" s="28"/>
      <c r="AQ17" s="50">
        <f>NORM!AQ17*NORM!AQ$2</f>
        <v>58.538803050316218</v>
      </c>
      <c r="AR17" s="50">
        <f>NORM!AR17*NORM!AR$2</f>
        <v>35.574130985362032</v>
      </c>
      <c r="AS17" s="50">
        <f>NORM!AS17*NORM!AS$2</f>
        <v>2.0576301757735691</v>
      </c>
      <c r="AT17" s="50">
        <f>NORM!AT17*NORM!AT$2</f>
        <v>4.2290494233444269</v>
      </c>
      <c r="AU17" s="50">
        <f>NORM!AU17*NORM!AU$2</f>
        <v>1.2290511612025978</v>
      </c>
      <c r="AV17" s="50">
        <f>NORM!AV17*NORM!AV$2</f>
        <v>15.082173376151397</v>
      </c>
      <c r="AW17" s="50">
        <f>NORM!AW17*NORM!AW$2</f>
        <v>9.3563134843044633</v>
      </c>
      <c r="AX17" s="50">
        <f>NORM!AX17*NORM!AX$2</f>
        <v>5.9163640245627409</v>
      </c>
      <c r="AY17" s="50">
        <f>NORM!AY17*NORM!AY$2</f>
        <v>4.6717736666456826</v>
      </c>
      <c r="AZ17" s="50">
        <f>NORM!AZ17*NORM!AZ$2</f>
        <v>3.2814547619265371</v>
      </c>
      <c r="BA17" s="50">
        <f>NORM!BA17*NORM!BA$2</f>
        <v>4.2382790400169119</v>
      </c>
      <c r="BB17" s="50">
        <f>NORM!BB17*NORM!BB$2</f>
        <v>8.2854883891229623</v>
      </c>
      <c r="BC17" s="50">
        <f>NORM!BC17*NORM!BC$2</f>
        <v>1.7223671202461104</v>
      </c>
      <c r="BD17" s="50">
        <f>NORM!BD17*NORM!BD$2</f>
        <v>23.953652577714255</v>
      </c>
      <c r="BE17" s="50">
        <f>NORM!BE17*NORM!BE$2</f>
        <v>46.162569155381611</v>
      </c>
      <c r="BF17" s="50">
        <f>NORM!BF17*NORM!BF$2</f>
        <v>46.247074396457492</v>
      </c>
      <c r="BG17" s="50">
        <f>NORM!BG17*NORM!BG$2</f>
        <v>66.77145538947066</v>
      </c>
      <c r="BH17" s="28"/>
      <c r="BI17" s="50">
        <f>NORM!BI17*NORM!BI$2</f>
        <v>59.345572793171193</v>
      </c>
      <c r="BJ17" s="28"/>
      <c r="BK17" s="50">
        <f>NORM!BK17*NORM!BK$2</f>
        <v>100</v>
      </c>
      <c r="BL17" s="50">
        <f>NORM!BL17*NORM!BL$2</f>
        <v>33.812417428411862</v>
      </c>
      <c r="BM17" s="50">
        <f>NORM!BM17*NORM!BM$2</f>
        <v>34.057940001070833</v>
      </c>
      <c r="BN17" s="50">
        <f>NORM!BN17*NORM!BN$2</f>
        <v>19.743542986570141</v>
      </c>
      <c r="BO17" s="50">
        <f>NORM!BO17*NORM!BO$2</f>
        <v>20.478039121254749</v>
      </c>
      <c r="BP17" s="28"/>
      <c r="BQ17" s="28"/>
      <c r="BR17" s="28"/>
      <c r="BS17" s="28"/>
      <c r="BT17" s="28"/>
    </row>
    <row r="18" spans="2:72" x14ac:dyDescent="0.25">
      <c r="B18" s="5">
        <v>9</v>
      </c>
      <c r="C18" s="6" t="s">
        <v>32</v>
      </c>
      <c r="D18"/>
      <c r="E18" s="50">
        <f>NORM!E18*NORM!E$2</f>
        <v>0</v>
      </c>
      <c r="F18" s="50">
        <f>NORM!F18*NORM!F$2</f>
        <v>38.827267997411127</v>
      </c>
      <c r="G18" s="50">
        <f>NORM!G18*NORM!G$2</f>
        <v>0</v>
      </c>
      <c r="H18" s="50">
        <f>NORM!H18*NORM!H$2</f>
        <v>0</v>
      </c>
      <c r="I18" s="50">
        <f>NORM!I18*NORM!I$2</f>
        <v>13.569516900504061</v>
      </c>
      <c r="J18" s="50">
        <f>NORM!J18*NORM!J$2</f>
        <v>70.364193344398274</v>
      </c>
      <c r="K18" s="50">
        <f>NORM!K18*NORM!K$2</f>
        <v>7.5729133056706592</v>
      </c>
      <c r="L18" s="50">
        <f>NORM!L18*NORM!L$2</f>
        <v>24.6663392031185</v>
      </c>
      <c r="M18" s="50">
        <f>NORM!M18*NORM!M$2</f>
        <v>42.52684548939574</v>
      </c>
      <c r="N18" s="50">
        <f>NORM!N18*NORM!N$2</f>
        <v>21.836276311495386</v>
      </c>
      <c r="O18" s="50">
        <f>NORM!O18*NORM!O$2</f>
        <v>24.202507220714207</v>
      </c>
      <c r="P18" s="50">
        <f>NORM!P18*NORM!P$2</f>
        <v>30.89016561236426</v>
      </c>
      <c r="Q18" s="50">
        <f>NORM!Q18*NORM!Q$2</f>
        <v>13.733877878232279</v>
      </c>
      <c r="R18" s="50">
        <f>NORM!R18*NORM!R$2</f>
        <v>0</v>
      </c>
      <c r="S18" s="50">
        <f>NORM!S18*NORM!S$2</f>
        <v>8.5588430387457184E-2</v>
      </c>
      <c r="T18" s="50">
        <f>NORM!T18*NORM!T$2</f>
        <v>50</v>
      </c>
      <c r="U18" s="50">
        <f>NORM!U18*NORM!U$2</f>
        <v>94.170202686455497</v>
      </c>
      <c r="V18" s="50">
        <f>NORM!V18*NORM!V$2</f>
        <v>4.9684256210990476</v>
      </c>
      <c r="W18" s="50">
        <f>NORM!W18*NORM!W$2</f>
        <v>19.876105181836415</v>
      </c>
      <c r="X18" s="50">
        <f>NORM!X18*NORM!X$2</f>
        <v>0</v>
      </c>
      <c r="Y18" s="50">
        <f>NORM!Y18*NORM!Y$2</f>
        <v>0.76018813844764976</v>
      </c>
      <c r="Z18" s="50">
        <f>NORM!Z18*NORM!Z$2</f>
        <v>0</v>
      </c>
      <c r="AA18" s="50">
        <f>NORM!AA18*NORM!AA$2</f>
        <v>100</v>
      </c>
      <c r="AB18" s="50">
        <f>NORM!AB18*NORM!AB$2</f>
        <v>32.83713540236343</v>
      </c>
      <c r="AC18" s="50">
        <f>NORM!AC18*NORM!AC$2</f>
        <v>31.862745098039216</v>
      </c>
      <c r="AD18" s="50">
        <f>NORM!AD18*NORM!AD$2</f>
        <v>0</v>
      </c>
      <c r="AE18" s="50">
        <f>NORM!AE18*NORM!AE$2</f>
        <v>50</v>
      </c>
      <c r="AF18" s="50">
        <f>NORM!AF18*NORM!AF$2</f>
        <v>17.037874097459582</v>
      </c>
      <c r="AG18" s="50">
        <f>NORM!AG18*NORM!AG$2</f>
        <v>45.663869001625095</v>
      </c>
      <c r="AH18" s="50">
        <f>NORM!AH18*NORM!AH$2</f>
        <v>3.1818181818181825</v>
      </c>
      <c r="AI18" s="50">
        <f>NORM!AI18*NORM!AI$2</f>
        <v>0</v>
      </c>
      <c r="AJ18" s="50">
        <f>NORM!AJ18*NORM!AJ$2</f>
        <v>46.622794708129312</v>
      </c>
      <c r="AK18" s="50">
        <f>NORM!AK18*NORM!AK$2</f>
        <v>46.485006377716125</v>
      </c>
      <c r="AL18" s="50">
        <f>NORM!AL18*NORM!AL$2</f>
        <v>56.75341880973474</v>
      </c>
      <c r="AM18" s="50">
        <f>NORM!AM18*NORM!AM$2</f>
        <v>50</v>
      </c>
      <c r="AN18" s="50">
        <f>NORM!AN18*NORM!AN$2</f>
        <v>48.055213779028477</v>
      </c>
      <c r="AO18" s="28"/>
      <c r="AP18" s="28"/>
      <c r="AQ18" s="50">
        <f>NORM!AQ18*NORM!AQ$2</f>
        <v>52.274269908463552</v>
      </c>
      <c r="AR18" s="50">
        <f>NORM!AR18*NORM!AR$2</f>
        <v>64.199533225358039</v>
      </c>
      <c r="AS18" s="50">
        <f>NORM!AS18*NORM!AS$2</f>
        <v>2.7340911182333896</v>
      </c>
      <c r="AT18" s="50">
        <f>NORM!AT18*NORM!AT$2</f>
        <v>2.5161892521397737</v>
      </c>
      <c r="AU18" s="50">
        <f>NORM!AU18*NORM!AU$2</f>
        <v>3.0064714498780174</v>
      </c>
      <c r="AV18" s="50">
        <f>NORM!AV18*NORM!AV$2</f>
        <v>6.8055304721053504</v>
      </c>
      <c r="AW18" s="50">
        <f>NORM!AW18*NORM!AW$2</f>
        <v>4.4031385742820888</v>
      </c>
      <c r="AX18" s="50">
        <f>NORM!AX18*NORM!AX$2</f>
        <v>4.0617808101745503</v>
      </c>
      <c r="AY18" s="50">
        <f>NORM!AY18*NORM!AY$2</f>
        <v>2.6299898187079203</v>
      </c>
      <c r="AZ18" s="50">
        <f>NORM!AZ18*NORM!AZ$2</f>
        <v>7.1786761794098117</v>
      </c>
      <c r="BA18" s="50">
        <f>NORM!BA18*NORM!BA$2</f>
        <v>9.7894343972303677</v>
      </c>
      <c r="BB18" s="50">
        <f>NORM!BB18*NORM!BB$2</f>
        <v>3.3483195981297227</v>
      </c>
      <c r="BC18" s="50">
        <f>NORM!BC18*NORM!BC$2</f>
        <v>1.8638247698108565</v>
      </c>
      <c r="BD18" s="50">
        <f>NORM!BD18*NORM!BD$2</f>
        <v>82.31385361093723</v>
      </c>
      <c r="BE18" s="50">
        <f>NORM!BE18*NORM!BE$2</f>
        <v>51.199588446428152</v>
      </c>
      <c r="BF18" s="50">
        <f>NORM!BF18*NORM!BF$2</f>
        <v>84.966233540015423</v>
      </c>
      <c r="BG18" s="50">
        <f>NORM!BG18*NORM!BG$2</f>
        <v>81.779185915010657</v>
      </c>
      <c r="BH18" s="28"/>
      <c r="BI18" s="50">
        <f>NORM!BI18*NORM!BI$2</f>
        <v>90.72469113037063</v>
      </c>
      <c r="BJ18" s="28"/>
      <c r="BK18" s="50">
        <f>NORM!BK18*NORM!BK$2</f>
        <v>54.330939409459866</v>
      </c>
      <c r="BL18" s="50">
        <f>NORM!BL18*NORM!BL$2</f>
        <v>48.067208501062304</v>
      </c>
      <c r="BM18" s="50">
        <f>NORM!BM18*NORM!BM$2</f>
        <v>38.248884128563368</v>
      </c>
      <c r="BN18" s="50">
        <f>NORM!BN18*NORM!BN$2</f>
        <v>38.88726500228011</v>
      </c>
      <c r="BO18" s="50">
        <f>NORM!BO18*NORM!BO$2</f>
        <v>46.179482346371756</v>
      </c>
      <c r="BP18" s="28"/>
      <c r="BQ18" s="28"/>
      <c r="BR18" s="28"/>
      <c r="BS18" s="28"/>
      <c r="BT18" s="28"/>
    </row>
    <row r="19" spans="2:72" x14ac:dyDescent="0.25">
      <c r="B19" s="5">
        <v>10</v>
      </c>
      <c r="C19" s="6" t="s">
        <v>33</v>
      </c>
      <c r="D19"/>
      <c r="E19" s="50">
        <f>NORM!E19*NORM!E$2</f>
        <v>85.109043604474564</v>
      </c>
      <c r="F19" s="50">
        <f>NORM!F19*NORM!F$2</f>
        <v>52.251462311766097</v>
      </c>
      <c r="G19" s="50">
        <f>NORM!G19*NORM!G$2</f>
        <v>42.153484963045436</v>
      </c>
      <c r="H19" s="50">
        <f>NORM!H19*NORM!H$2</f>
        <v>27.572769083595137</v>
      </c>
      <c r="I19" s="50">
        <f>NORM!I19*NORM!I$2</f>
        <v>69.0626910044993</v>
      </c>
      <c r="J19" s="50">
        <f>NORM!J19*NORM!J$2</f>
        <v>66.025916795818674</v>
      </c>
      <c r="K19" s="50">
        <f>NORM!K19*NORM!K$2</f>
        <v>9.2518359335778335</v>
      </c>
      <c r="L19" s="50">
        <f>NORM!L19*NORM!L$2</f>
        <v>18.308567423859177</v>
      </c>
      <c r="M19" s="50">
        <f>NORM!M19*NORM!M$2</f>
        <v>18.523233168236953</v>
      </c>
      <c r="N19" s="50">
        <f>NORM!N19*NORM!N$2</f>
        <v>17.428195199573519</v>
      </c>
      <c r="O19" s="50">
        <f>NORM!O19*NORM!O$2</f>
        <v>60.946281582041102</v>
      </c>
      <c r="P19" s="50">
        <f>NORM!P19*NORM!P$2</f>
        <v>79.283977770009599</v>
      </c>
      <c r="Q19" s="50">
        <f>NORM!Q19*NORM!Q$2</f>
        <v>72.44340663745281</v>
      </c>
      <c r="R19" s="50">
        <f>NORM!R19*NORM!R$2</f>
        <v>40.063730007319634</v>
      </c>
      <c r="S19" s="50">
        <f>NORM!S19*NORM!S$2</f>
        <v>56.185988786781458</v>
      </c>
      <c r="T19" s="50">
        <f>NORM!T19*NORM!T$2</f>
        <v>21.29814470329093</v>
      </c>
      <c r="U19" s="50">
        <f>NORM!U19*NORM!U$2</f>
        <v>53.123848169621212</v>
      </c>
      <c r="V19" s="50">
        <f>NORM!V19*NORM!V$2</f>
        <v>28.243746491127066</v>
      </c>
      <c r="W19" s="50">
        <f>NORM!W19*NORM!W$2</f>
        <v>30.362814386677705</v>
      </c>
      <c r="X19" s="50">
        <f>NORM!X19*NORM!X$2</f>
        <v>50</v>
      </c>
      <c r="Y19" s="50">
        <f>NORM!Y19*NORM!Y$2</f>
        <v>1.598412874685706</v>
      </c>
      <c r="Z19" s="50">
        <f>NORM!Z19*NORM!Z$2</f>
        <v>3.4141622078527933</v>
      </c>
      <c r="AA19" s="50">
        <f>NORM!AA19*NORM!AA$2</f>
        <v>47.336497656507866</v>
      </c>
      <c r="AB19" s="50">
        <f>NORM!AB19*NORM!AB$2</f>
        <v>0</v>
      </c>
      <c r="AC19" s="50">
        <f>NORM!AC19*NORM!AC$2</f>
        <v>28.75816993464052</v>
      </c>
      <c r="AD19" s="50">
        <f>NORM!AD19*NORM!AD$2</f>
        <v>37.732794863373094</v>
      </c>
      <c r="AE19" s="50">
        <f>NORM!AE19*NORM!AE$2</f>
        <v>7.7632624683426226</v>
      </c>
      <c r="AF19" s="50">
        <f>NORM!AF19*NORM!AF$2</f>
        <v>10.920129119072977</v>
      </c>
      <c r="AG19" s="50">
        <f>NORM!AG19*NORM!AG$2</f>
        <v>41.831007551438773</v>
      </c>
      <c r="AH19" s="50">
        <f>NORM!AH19*NORM!AH$2</f>
        <v>0.45454545454545497</v>
      </c>
      <c r="AI19" s="50">
        <f>NORM!AI19*NORM!AI$2</f>
        <v>25.202442807755862</v>
      </c>
      <c r="AJ19" s="50">
        <f>NORM!AJ19*NORM!AJ$2</f>
        <v>20.309193971789373</v>
      </c>
      <c r="AK19" s="50">
        <f>NORM!AK19*NORM!AK$2</f>
        <v>70.697689298650829</v>
      </c>
      <c r="AL19" s="50">
        <f>NORM!AL19*NORM!AL$2</f>
        <v>43.700032255347715</v>
      </c>
      <c r="AM19" s="50">
        <f>NORM!AM19*NORM!AM$2</f>
        <v>5.1657444163330073</v>
      </c>
      <c r="AN19" s="50">
        <f>NORM!AN19*NORM!AN$2</f>
        <v>7.8607715008774521</v>
      </c>
      <c r="AO19" s="28"/>
      <c r="AP19" s="28"/>
      <c r="AQ19" s="50">
        <f>NORM!AQ19*NORM!AQ$2</f>
        <v>65.963421842128469</v>
      </c>
      <c r="AR19" s="50">
        <f>NORM!AR19*NORM!AR$2</f>
        <v>0</v>
      </c>
      <c r="AS19" s="50">
        <f>NORM!AS19*NORM!AS$2</f>
        <v>1.8951542850709446</v>
      </c>
      <c r="AT19" s="50">
        <f>NORM!AT19*NORM!AT$2</f>
        <v>2.6174925134716545</v>
      </c>
      <c r="AU19" s="50">
        <f>NORM!AU19*NORM!AU$2</f>
        <v>3.4396737740656134</v>
      </c>
      <c r="AV19" s="50">
        <f>NORM!AV19*NORM!AV$2</f>
        <v>25</v>
      </c>
      <c r="AW19" s="50">
        <f>NORM!AW19*NORM!AW$2</f>
        <v>10.014578728236364</v>
      </c>
      <c r="AX19" s="50">
        <f>NORM!AX19*NORM!AX$2</f>
        <v>7.9681062451586833</v>
      </c>
      <c r="AY19" s="50">
        <f>NORM!AY19*NORM!AY$2</f>
        <v>7.7652475754761205</v>
      </c>
      <c r="AZ19" s="50">
        <f>NORM!AZ19*NORM!AZ$2</f>
        <v>7.0763239121263597</v>
      </c>
      <c r="BA19" s="50">
        <f>NORM!BA19*NORM!BA$2</f>
        <v>14.301933664822192</v>
      </c>
      <c r="BB19" s="50">
        <f>NORM!BB19*NORM!BB$2</f>
        <v>12.685237419951045</v>
      </c>
      <c r="BC19" s="50">
        <f>NORM!BC19*NORM!BC$2</f>
        <v>4.8680242692263365</v>
      </c>
      <c r="BD19" s="50">
        <f>NORM!BD19*NORM!BD$2</f>
        <v>17.154067393499325</v>
      </c>
      <c r="BE19" s="50">
        <f>NORM!BE19*NORM!BE$2</f>
        <v>24.343818643547305</v>
      </c>
      <c r="BF19" s="50">
        <f>NORM!BF19*NORM!BF$2</f>
        <v>65.091657882686377</v>
      </c>
      <c r="BG19" s="50">
        <f>NORM!BG19*NORM!BG$2</f>
        <v>24.296467039078024</v>
      </c>
      <c r="BH19" s="28"/>
      <c r="BI19" s="50">
        <f>NORM!BI19*NORM!BI$2</f>
        <v>82.549634273772213</v>
      </c>
      <c r="BJ19" s="28"/>
      <c r="BK19" s="50">
        <f>NORM!BK19*NORM!BK$2</f>
        <v>75.201788328559886</v>
      </c>
      <c r="BL19" s="50">
        <f>NORM!BL19*NORM!BL$2</f>
        <v>43.763707568875631</v>
      </c>
      <c r="BM19" s="50">
        <f>NORM!BM19*NORM!BM$2</f>
        <v>32.382652044953545</v>
      </c>
      <c r="BN19" s="50">
        <f>NORM!BN19*NORM!BN$2</f>
        <v>41.197877517498114</v>
      </c>
      <c r="BO19" s="50">
        <f>NORM!BO19*NORM!BO$2</f>
        <v>26.227379885798001</v>
      </c>
      <c r="BP19" s="28"/>
      <c r="BQ19" s="28"/>
      <c r="BR19" s="28"/>
      <c r="BS19" s="28"/>
      <c r="BT19" s="28"/>
    </row>
    <row r="20" spans="2:72" x14ac:dyDescent="0.25">
      <c r="B20" s="5">
        <v>11</v>
      </c>
      <c r="C20" s="6" t="s">
        <v>34</v>
      </c>
      <c r="D20"/>
      <c r="E20" s="50">
        <f>NORM!E20*NORM!E$2</f>
        <v>59.124450894489271</v>
      </c>
      <c r="F20" s="50">
        <f>NORM!F20*NORM!F$2</f>
        <v>61.932726706144642</v>
      </c>
      <c r="G20" s="50">
        <f>NORM!G20*NORM!G$2</f>
        <v>67.355792883107384</v>
      </c>
      <c r="H20" s="50">
        <f>NORM!H20*NORM!H$2</f>
        <v>58.970954057651667</v>
      </c>
      <c r="I20" s="50">
        <f>NORM!I20*NORM!I$2</f>
        <v>20.22154584597174</v>
      </c>
      <c r="J20" s="50">
        <f>NORM!J20*NORM!J$2</f>
        <v>46.522309411281299</v>
      </c>
      <c r="K20" s="50">
        <f>NORM!K20*NORM!K$2</f>
        <v>5.2302924140148255</v>
      </c>
      <c r="L20" s="50">
        <f>NORM!L20*NORM!L$2</f>
        <v>22.911320642915786</v>
      </c>
      <c r="M20" s="50">
        <f>NORM!M20*NORM!M$2</f>
        <v>9.058061283368243</v>
      </c>
      <c r="N20" s="50">
        <f>NORM!N20*NORM!N$2</f>
        <v>24.640855694598347</v>
      </c>
      <c r="O20" s="50">
        <f>NORM!O20*NORM!O$2</f>
        <v>19.285148020881092</v>
      </c>
      <c r="P20" s="50">
        <f>NORM!P20*NORM!P$2</f>
        <v>0</v>
      </c>
      <c r="Q20" s="50">
        <f>NORM!Q20*NORM!Q$2</f>
        <v>46.698364861235582</v>
      </c>
      <c r="R20" s="50">
        <f>NORM!R20*NORM!R$2</f>
        <v>41.836433548224036</v>
      </c>
      <c r="S20" s="50">
        <f>NORM!S20*NORM!S$2</f>
        <v>75.156011881227258</v>
      </c>
      <c r="T20" s="50">
        <f>NORM!T20*NORM!T$2</f>
        <v>13.513006312559671</v>
      </c>
      <c r="U20" s="50">
        <f>NORM!U20*NORM!U$2</f>
        <v>53.111864008386654</v>
      </c>
      <c r="V20" s="50">
        <f>NORM!V20*NORM!V$2</f>
        <v>28.040934136790789</v>
      </c>
      <c r="W20" s="50">
        <f>NORM!W20*NORM!W$2</f>
        <v>21.066411056110326</v>
      </c>
      <c r="X20" s="50">
        <f>NORM!X20*NORM!X$2</f>
        <v>27.139926203957028</v>
      </c>
      <c r="Y20" s="50">
        <f>NORM!Y20*NORM!Y$2</f>
        <v>3.625225015701969</v>
      </c>
      <c r="Z20" s="50">
        <f>NORM!Z20*NORM!Z$2</f>
        <v>8.0283390205427505</v>
      </c>
      <c r="AA20" s="50">
        <f>NORM!AA20*NORM!AA$2</f>
        <v>54.348201564156234</v>
      </c>
      <c r="AB20" s="50">
        <f>NORM!AB20*NORM!AB$2</f>
        <v>35.828777720900383</v>
      </c>
      <c r="AC20" s="50">
        <f>NORM!AC20*NORM!AC$2</f>
        <v>47.875816993464049</v>
      </c>
      <c r="AD20" s="50">
        <f>NORM!AD20*NORM!AD$2</f>
        <v>17.660414493575939</v>
      </c>
      <c r="AE20" s="50">
        <f>NORM!AE20*NORM!AE$2</f>
        <v>29.625327837779903</v>
      </c>
      <c r="AF20" s="50">
        <f>NORM!AF20*NORM!AF$2</f>
        <v>23.838309773550286</v>
      </c>
      <c r="AG20" s="50">
        <f>NORM!AG20*NORM!AG$2</f>
        <v>38.996116991826121</v>
      </c>
      <c r="AH20" s="50">
        <f>NORM!AH20*NORM!AH$2</f>
        <v>0.80821919355992478</v>
      </c>
      <c r="AI20" s="50">
        <f>NORM!AI20*NORM!AI$2</f>
        <v>4.2271112230011836</v>
      </c>
      <c r="AJ20" s="50">
        <f>NORM!AJ20*NORM!AJ$2</f>
        <v>39.865278405017783</v>
      </c>
      <c r="AK20" s="50">
        <f>NORM!AK20*NORM!AK$2</f>
        <v>34.37420715743724</v>
      </c>
      <c r="AL20" s="50">
        <f>NORM!AL20*NORM!AL$2</f>
        <v>20.009079562992476</v>
      </c>
      <c r="AM20" s="50">
        <f>NORM!AM20*NORM!AM$2</f>
        <v>6.765144103995488</v>
      </c>
      <c r="AN20" s="50">
        <f>NORM!AN20*NORM!AN$2</f>
        <v>18.575838419524899</v>
      </c>
      <c r="AO20" s="28"/>
      <c r="AP20" s="28"/>
      <c r="AQ20" s="50">
        <f>NORM!AQ20*NORM!AQ$2</f>
        <v>72.507543760772606</v>
      </c>
      <c r="AR20" s="50">
        <f>NORM!AR20*NORM!AR$2</f>
        <v>21.015043809257861</v>
      </c>
      <c r="AS20" s="50">
        <f>NORM!AS20*NORM!AS$2</f>
        <v>0</v>
      </c>
      <c r="AT20" s="50">
        <f>NORM!AT20*NORM!AT$2</f>
        <v>0.69741615998316109</v>
      </c>
      <c r="AU20" s="50">
        <f>NORM!AU20*NORM!AU$2</f>
        <v>0</v>
      </c>
      <c r="AV20" s="50">
        <f>NORM!AV20*NORM!AV$2</f>
        <v>3.7100406027042041</v>
      </c>
      <c r="AW20" s="50">
        <f>NORM!AW20*NORM!AW$2</f>
        <v>7.4554456302528269</v>
      </c>
      <c r="AX20" s="50">
        <f>NORM!AX20*NORM!AX$2</f>
        <v>4.7616772743031017</v>
      </c>
      <c r="AY20" s="50">
        <f>NORM!AY20*NORM!AY$2</f>
        <v>3.8624349716619584</v>
      </c>
      <c r="AZ20" s="50">
        <f>NORM!AZ20*NORM!AZ$2</f>
        <v>15.520555960223593</v>
      </c>
      <c r="BA20" s="50">
        <f>NORM!BA20*NORM!BA$2</f>
        <v>10.163406229954351</v>
      </c>
      <c r="BB20" s="50">
        <f>NORM!BB20*NORM!BB$2</f>
        <v>7.889397938581145</v>
      </c>
      <c r="BC20" s="50">
        <f>NORM!BC20*NORM!BC$2</f>
        <v>7.1851125791406192</v>
      </c>
      <c r="BD20" s="50">
        <f>NORM!BD20*NORM!BD$2</f>
        <v>63.356606301140879</v>
      </c>
      <c r="BE20" s="50">
        <f>NORM!BE20*NORM!BE$2</f>
        <v>36.203729566398735</v>
      </c>
      <c r="BF20" s="50">
        <f>NORM!BF20*NORM!BF$2</f>
        <v>100.00000000000001</v>
      </c>
      <c r="BG20" s="50">
        <f>NORM!BG20*NORM!BG$2</f>
        <v>35.6493364308906</v>
      </c>
      <c r="BH20" s="28"/>
      <c r="BI20" s="50">
        <f>NORM!BI20*NORM!BI$2</f>
        <v>63.88537541211354</v>
      </c>
      <c r="BJ20" s="28"/>
      <c r="BK20" s="50">
        <f>NORM!BK20*NORM!BK$2</f>
        <v>60.22283186051807</v>
      </c>
      <c r="BL20" s="50">
        <f>NORM!BL20*NORM!BL$2</f>
        <v>27.66632328515519</v>
      </c>
      <c r="BM20" s="50">
        <f>NORM!BM20*NORM!BM$2</f>
        <v>32.445283408274683</v>
      </c>
      <c r="BN20" s="50">
        <f>NORM!BN20*NORM!BN$2</f>
        <v>6.2712382831152187</v>
      </c>
      <c r="BO20" s="50">
        <f>NORM!BO20*NORM!BO$2</f>
        <v>12.36738903294075</v>
      </c>
      <c r="BP20" s="28"/>
      <c r="BQ20" s="28"/>
      <c r="BR20" s="28"/>
      <c r="BS20" s="28"/>
      <c r="BT20" s="28"/>
    </row>
    <row r="21" spans="2:72" x14ac:dyDescent="0.25">
      <c r="B21" s="5">
        <v>12</v>
      </c>
      <c r="C21" s="6" t="s">
        <v>35</v>
      </c>
      <c r="D21"/>
      <c r="E21" s="50">
        <f>NORM!E21*NORM!E$2</f>
        <v>100</v>
      </c>
      <c r="F21" s="50">
        <f>NORM!F21*NORM!F$2</f>
        <v>79.265224254486995</v>
      </c>
      <c r="G21" s="50">
        <f>NORM!G21*NORM!G$2</f>
        <v>73.250085800747641</v>
      </c>
      <c r="H21" s="50">
        <f>NORM!H21*NORM!H$2</f>
        <v>75.935710029302498</v>
      </c>
      <c r="I21" s="50">
        <f>NORM!I21*NORM!I$2</f>
        <v>58.975567685295154</v>
      </c>
      <c r="J21" s="50">
        <f>NORM!J21*NORM!J$2</f>
        <v>62.021494970697496</v>
      </c>
      <c r="K21" s="50">
        <f>NORM!K21*NORM!K$2</f>
        <v>1.0594281099394804</v>
      </c>
      <c r="L21" s="50">
        <f>NORM!L21*NORM!L$2</f>
        <v>46.133260843536242</v>
      </c>
      <c r="M21" s="50">
        <f>NORM!M21*NORM!M$2</f>
        <v>36.576962128111106</v>
      </c>
      <c r="N21" s="50">
        <f>NORM!N21*NORM!N$2</f>
        <v>10.557238398056217</v>
      </c>
      <c r="O21" s="50">
        <f>NORM!O21*NORM!O$2</f>
        <v>45.267050610808695</v>
      </c>
      <c r="P21" s="50">
        <f>NORM!P21*NORM!P$2</f>
        <v>83.76743248897975</v>
      </c>
      <c r="Q21" s="50">
        <f>NORM!Q21*NORM!Q$2</f>
        <v>85.421221237833791</v>
      </c>
      <c r="R21" s="50">
        <f>NORM!R21*NORM!R$2</f>
        <v>50</v>
      </c>
      <c r="S21" s="50">
        <f>NORM!S21*NORM!S$2</f>
        <v>91.80968726116761</v>
      </c>
      <c r="T21" s="50">
        <f>NORM!T21*NORM!T$2</f>
        <v>6.9411179634664375</v>
      </c>
      <c r="U21" s="50">
        <f>NORM!U21*NORM!U$2</f>
        <v>0</v>
      </c>
      <c r="V21" s="50">
        <f>NORM!V21*NORM!V$2</f>
        <v>29.656237843609027</v>
      </c>
      <c r="W21" s="50">
        <f>NORM!W21*NORM!W$2</f>
        <v>16.200034335746402</v>
      </c>
      <c r="X21" s="50">
        <f>NORM!X21*NORM!X$2</f>
        <v>43.124562631210594</v>
      </c>
      <c r="Y21" s="50">
        <f>NORM!Y21*NORM!Y$2</f>
        <v>4.5197398311049088</v>
      </c>
      <c r="Z21" s="50">
        <f>NORM!Z21*NORM!Z$2</f>
        <v>10.000000000000002</v>
      </c>
      <c r="AA21" s="50">
        <f>NORM!AA21*NORM!AA$2</f>
        <v>16.135181469530455</v>
      </c>
      <c r="AB21" s="50">
        <f>NORM!AB21*NORM!AB$2</f>
        <v>0</v>
      </c>
      <c r="AC21" s="50">
        <f>NORM!AC21*NORM!AC$2</f>
        <v>6.372549019607832</v>
      </c>
      <c r="AD21" s="50">
        <f>NORM!AD21*NORM!AD$2</f>
        <v>35.175437451614094</v>
      </c>
      <c r="AE21" s="50">
        <f>NORM!AE21*NORM!AE$2</f>
        <v>36.206692512666713</v>
      </c>
      <c r="AF21" s="50">
        <f>NORM!AF21*NORM!AF$2</f>
        <v>20.649878655081082</v>
      </c>
      <c r="AG21" s="50">
        <f>NORM!AG21*NORM!AG$2</f>
        <v>46.953309719932527</v>
      </c>
      <c r="AH21" s="50">
        <f>NORM!AH21*NORM!AH$2</f>
        <v>0.45454545454545459</v>
      </c>
      <c r="AI21" s="50">
        <f>NORM!AI21*NORM!AI$2</f>
        <v>31.201000200912514</v>
      </c>
      <c r="AJ21" s="50">
        <f>NORM!AJ21*NORM!AJ$2</f>
        <v>0</v>
      </c>
      <c r="AK21" s="50">
        <f>NORM!AK21*NORM!AK$2</f>
        <v>34.607105901098926</v>
      </c>
      <c r="AL21" s="50">
        <f>NORM!AL21*NORM!AL$2</f>
        <v>3.5458313704798763</v>
      </c>
      <c r="AM21" s="50">
        <f>NORM!AM21*NORM!AM$2</f>
        <v>32.464832445771854</v>
      </c>
      <c r="AN21" s="50">
        <f>NORM!AN21*NORM!AN$2</f>
        <v>15.957998492745496</v>
      </c>
      <c r="AO21" s="28"/>
      <c r="AP21" s="28"/>
      <c r="AQ21" s="50">
        <f>NORM!AQ21*NORM!AQ$2</f>
        <v>18.854582120573344</v>
      </c>
      <c r="AR21" s="50">
        <f>NORM!AR21*NORM!AR$2</f>
        <v>0</v>
      </c>
      <c r="AS21" s="50">
        <f>NORM!AS21*NORM!AS$2</f>
        <v>1.8023244038497277</v>
      </c>
      <c r="AT21" s="50">
        <f>NORM!AT21*NORM!AT$2</f>
        <v>5.7391790585221134</v>
      </c>
      <c r="AU21" s="50">
        <f>NORM!AU21*NORM!AU$2</f>
        <v>4.2335273400833033</v>
      </c>
      <c r="AV21" s="50">
        <f>NORM!AV21*NORM!AV$2</f>
        <v>12.730971347906875</v>
      </c>
      <c r="AW21" s="50">
        <f>NORM!AW21*NORM!AW$2</f>
        <v>3.1761991281886051</v>
      </c>
      <c r="AX21" s="50">
        <f>NORM!AX21*NORM!AX$2</f>
        <v>2.4161491969583477</v>
      </c>
      <c r="AY21" s="50">
        <f>NORM!AY21*NORM!AY$2</f>
        <v>3.5810857720693665</v>
      </c>
      <c r="AZ21" s="50">
        <f>NORM!AZ21*NORM!AZ$2</f>
        <v>9.5624194138979384</v>
      </c>
      <c r="BA21" s="50">
        <f>NORM!BA21*NORM!BA$2</f>
        <v>5.1921847598805533</v>
      </c>
      <c r="BB21" s="50">
        <f>NORM!BB21*NORM!BB$2</f>
        <v>6.3093919760340409</v>
      </c>
      <c r="BC21" s="50">
        <f>NORM!BC21*NORM!BC$2</f>
        <v>2.6229835062877429</v>
      </c>
      <c r="BD21" s="50">
        <f>NORM!BD21*NORM!BD$2</f>
        <v>8.4319583547870245</v>
      </c>
      <c r="BE21" s="50">
        <f>NORM!BE21*NORM!BE$2</f>
        <v>25.202357534484911</v>
      </c>
      <c r="BF21" s="50">
        <f>NORM!BF21*NORM!BF$2</f>
        <v>43.649755053387629</v>
      </c>
      <c r="BG21" s="50">
        <f>NORM!BG21*NORM!BG$2</f>
        <v>7.8791649407276338</v>
      </c>
      <c r="BH21" s="28"/>
      <c r="BI21" s="50">
        <f>NORM!BI21*NORM!BI$2</f>
        <v>0</v>
      </c>
      <c r="BJ21" s="28"/>
      <c r="BK21" s="50">
        <f>NORM!BK21*NORM!BK$2</f>
        <v>41.195455595213531</v>
      </c>
      <c r="BL21" s="50">
        <f>NORM!BL21*NORM!BL$2</f>
        <v>19.952389869763017</v>
      </c>
      <c r="BM21" s="50">
        <f>NORM!BM21*NORM!BM$2</f>
        <v>16.839923010520423</v>
      </c>
      <c r="BN21" s="50">
        <f>NORM!BN21*NORM!BN$2</f>
        <v>11.531837427022699</v>
      </c>
      <c r="BO21" s="50">
        <f>NORM!BO21*NORM!BO$2</f>
        <v>18.386630848209169</v>
      </c>
      <c r="BP21" s="28"/>
      <c r="BQ21" s="28"/>
      <c r="BR21" s="28"/>
      <c r="BS21" s="28"/>
      <c r="BT21" s="28"/>
    </row>
    <row r="22" spans="2:72" x14ac:dyDescent="0.25">
      <c r="B22" s="5">
        <v>13</v>
      </c>
      <c r="C22" s="6" t="s">
        <v>36</v>
      </c>
      <c r="D22"/>
      <c r="E22" s="50">
        <f>NORM!E22*NORM!E$2</f>
        <v>15.979986397458235</v>
      </c>
      <c r="F22" s="50">
        <f>NORM!F22*NORM!F$2</f>
        <v>76.471566230943466</v>
      </c>
      <c r="G22" s="50">
        <f>NORM!G22*NORM!G$2</f>
        <v>65.710163972260744</v>
      </c>
      <c r="H22" s="50">
        <f>NORM!H22*NORM!H$2</f>
        <v>54.418804541125013</v>
      </c>
      <c r="I22" s="50">
        <f>NORM!I22*NORM!I$2</f>
        <v>59.030729060109593</v>
      </c>
      <c r="J22" s="50">
        <f>NORM!J22*NORM!J$2</f>
        <v>72.585342321844351</v>
      </c>
      <c r="K22" s="50">
        <f>NORM!K22*NORM!K$2</f>
        <v>5.4292124237411947</v>
      </c>
      <c r="L22" s="50">
        <f>NORM!L22*NORM!L$2</f>
        <v>25.045212705637997</v>
      </c>
      <c r="M22" s="50">
        <f>NORM!M22*NORM!M$2</f>
        <v>44.041962588128072</v>
      </c>
      <c r="N22" s="50">
        <f>NORM!N22*NORM!N$2</f>
        <v>23.72640505627917</v>
      </c>
      <c r="O22" s="50">
        <f>NORM!O22*NORM!O$2</f>
        <v>68.971695174691064</v>
      </c>
      <c r="P22" s="50">
        <f>NORM!P22*NORM!P$2</f>
        <v>34.069563785707018</v>
      </c>
      <c r="Q22" s="50">
        <f>NORM!Q22*NORM!Q$2</f>
        <v>0</v>
      </c>
      <c r="R22" s="50">
        <f>NORM!R22*NORM!R$2</f>
        <v>41.494407555977808</v>
      </c>
      <c r="S22" s="50">
        <f>NORM!S22*NORM!S$2</f>
        <v>48.83388119249593</v>
      </c>
      <c r="T22" s="50">
        <f>NORM!T22*NORM!T$2</f>
        <v>19.069865092788294</v>
      </c>
      <c r="U22" s="50">
        <f>NORM!U22*NORM!U$2</f>
        <v>46.167803134881105</v>
      </c>
      <c r="V22" s="50">
        <f>NORM!V22*NORM!V$2</f>
        <v>33.722111767552384</v>
      </c>
      <c r="W22" s="50">
        <f>NORM!W22*NORM!W$2</f>
        <v>30.455807033105394</v>
      </c>
      <c r="X22" s="50">
        <f>NORM!X22*NORM!X$2</f>
        <v>41.355207074241349</v>
      </c>
      <c r="Y22" s="50">
        <f>NORM!Y22*NORM!Y$2</f>
        <v>3.9592274418467293</v>
      </c>
      <c r="Z22" s="50">
        <f>NORM!Z22*NORM!Z$2</f>
        <v>2.5051126599527342</v>
      </c>
      <c r="AA22" s="50">
        <f>NORM!AA22*NORM!AA$2</f>
        <v>26.068354380233959</v>
      </c>
      <c r="AB22" s="50">
        <f>NORM!AB22*NORM!AB$2</f>
        <v>6.4712863386576744</v>
      </c>
      <c r="AC22" s="50">
        <f>NORM!AC22*NORM!AC$2</f>
        <v>39.705882352941188</v>
      </c>
      <c r="AD22" s="50">
        <f>NORM!AD22*NORM!AD$2</f>
        <v>42.998039551995227</v>
      </c>
      <c r="AE22" s="50">
        <f>NORM!AE22*NORM!AE$2</f>
        <v>32.119628292278968</v>
      </c>
      <c r="AF22" s="50">
        <f>NORM!AF22*NORM!AF$2</f>
        <v>26.801334262278576</v>
      </c>
      <c r="AG22" s="50">
        <f>NORM!AG22*NORM!AG$2</f>
        <v>48.705844692525666</v>
      </c>
      <c r="AH22" s="50">
        <f>NORM!AH22*NORM!AH$2</f>
        <v>3.198525248733914</v>
      </c>
      <c r="AI22" s="50">
        <f>NORM!AI22*NORM!AI$2</f>
        <v>30.410878888345117</v>
      </c>
      <c r="AJ22" s="50">
        <f>NORM!AJ22*NORM!AJ$2</f>
        <v>50</v>
      </c>
      <c r="AK22" s="50">
        <f>NORM!AK22*NORM!AK$2</f>
        <v>64.89577769368897</v>
      </c>
      <c r="AL22" s="50">
        <f>NORM!AL22*NORM!AL$2</f>
        <v>4.0861039708297779</v>
      </c>
      <c r="AM22" s="50">
        <f>NORM!AM22*NORM!AM$2</f>
        <v>2.9413166987599153</v>
      </c>
      <c r="AN22" s="50">
        <f>NORM!AN22*NORM!AN$2</f>
        <v>18.714615451018847</v>
      </c>
      <c r="AO22" s="28"/>
      <c r="AP22" s="28"/>
      <c r="AQ22" s="50">
        <f>NORM!AQ22*NORM!AQ$2</f>
        <v>73.76711978682404</v>
      </c>
      <c r="AR22" s="50">
        <f>NORM!AR22*NORM!AR$2</f>
        <v>0</v>
      </c>
      <c r="AS22" s="50">
        <f>NORM!AS22*NORM!AS$2</f>
        <v>0.51859088834051892</v>
      </c>
      <c r="AT22" s="50">
        <f>NORM!AT22*NORM!AT$2</f>
        <v>3.5418788631387534</v>
      </c>
      <c r="AU22" s="50">
        <f>NORM!AU22*NORM!AU$2</f>
        <v>1.3664339109019301</v>
      </c>
      <c r="AV22" s="50">
        <f>NORM!AV22*NORM!AV$2</f>
        <v>21.296670900934011</v>
      </c>
      <c r="AW22" s="50">
        <f>NORM!AW22*NORM!AW$2</f>
        <v>2.8399007456666592</v>
      </c>
      <c r="AX22" s="50">
        <f>NORM!AX22*NORM!AX$2</f>
        <v>2.2079963154558553</v>
      </c>
      <c r="AY22" s="50">
        <f>NORM!AY22*NORM!AY$2</f>
        <v>1.9555356774794119</v>
      </c>
      <c r="AZ22" s="50">
        <f>NORM!AZ22*NORM!AZ$2</f>
        <v>3.7636512789998875</v>
      </c>
      <c r="BA22" s="50">
        <f>NORM!BA22*NORM!BA$2</f>
        <v>1.2495697723938139</v>
      </c>
      <c r="BB22" s="50">
        <f>NORM!BB22*NORM!BB$2</f>
        <v>7.0931897462917526</v>
      </c>
      <c r="BC22" s="50">
        <f>NORM!BC22*NORM!BC$2</f>
        <v>0.54568960303096969</v>
      </c>
      <c r="BD22" s="50">
        <f>NORM!BD22*NORM!BD$2</f>
        <v>42.65742469056574</v>
      </c>
      <c r="BE22" s="50">
        <f>NORM!BE22*NORM!BE$2</f>
        <v>26.200672761485794</v>
      </c>
      <c r="BF22" s="50">
        <f>NORM!BF22*NORM!BF$2</f>
        <v>74.459700573955473</v>
      </c>
      <c r="BG22" s="50">
        <f>NORM!BG22*NORM!BG$2</f>
        <v>6.9243547952955717</v>
      </c>
      <c r="BH22" s="28"/>
      <c r="BI22" s="50">
        <f>NORM!BI22*NORM!BI$2</f>
        <v>96.313912009512478</v>
      </c>
      <c r="BJ22" s="28"/>
      <c r="BK22" s="50">
        <f>NORM!BK22*NORM!BK$2</f>
        <v>74.395455419268316</v>
      </c>
      <c r="BL22" s="50">
        <f>NORM!BL22*NORM!BL$2</f>
        <v>30.862500737343776</v>
      </c>
      <c r="BM22" s="50">
        <f>NORM!BM22*NORM!BM$2</f>
        <v>23.412304183766022</v>
      </c>
      <c r="BN22" s="50">
        <f>NORM!BN22*NORM!BN$2</f>
        <v>10.304497461342878</v>
      </c>
      <c r="BO22" s="50">
        <f>NORM!BO22*NORM!BO$2</f>
        <v>27.263668527885045</v>
      </c>
      <c r="BP22" s="28"/>
      <c r="BQ22" s="28"/>
      <c r="BR22" s="28"/>
      <c r="BS22" s="28"/>
      <c r="BT22" s="28"/>
    </row>
    <row r="23" spans="2:72" x14ac:dyDescent="0.25">
      <c r="B23" s="5">
        <v>14</v>
      </c>
      <c r="C23" s="6" t="s">
        <v>37</v>
      </c>
      <c r="D23"/>
      <c r="E23" s="50">
        <f>NORM!E23*NORM!E$2</f>
        <v>50.615410555113144</v>
      </c>
      <c r="F23" s="50">
        <f>NORM!F23*NORM!F$2</f>
        <v>48.727470674157203</v>
      </c>
      <c r="G23" s="50">
        <f>NORM!G23*NORM!G$2</f>
        <v>64.784169742280952</v>
      </c>
      <c r="H23" s="50">
        <f>NORM!H23*NORM!H$2</f>
        <v>68.500735184356287</v>
      </c>
      <c r="I23" s="50">
        <f>NORM!I23*NORM!I$2</f>
        <v>45.673579342805127</v>
      </c>
      <c r="J23" s="50">
        <f>NORM!J23*NORM!J$2</f>
        <v>59.341632494801381</v>
      </c>
      <c r="K23" s="50">
        <f>NORM!K23*NORM!K$2</f>
        <v>7.1666012485009567</v>
      </c>
      <c r="L23" s="50">
        <f>NORM!L23*NORM!L$2</f>
        <v>35.336412692208725</v>
      </c>
      <c r="M23" s="50">
        <f>NORM!M23*NORM!M$2</f>
        <v>28.199315301257041</v>
      </c>
      <c r="N23" s="50">
        <f>NORM!N23*NORM!N$2</f>
        <v>31.742538490671876</v>
      </c>
      <c r="O23" s="50">
        <f>NORM!O23*NORM!O$2</f>
        <v>66.099843839022412</v>
      </c>
      <c r="P23" s="50">
        <f>NORM!P23*NORM!P$2</f>
        <v>25.544606349220295</v>
      </c>
      <c r="Q23" s="50">
        <f>NORM!Q23*NORM!Q$2</f>
        <v>71.797929063929985</v>
      </c>
      <c r="R23" s="50">
        <f>NORM!R23*NORM!R$2</f>
        <v>29.801462574605065</v>
      </c>
      <c r="S23" s="50">
        <f>NORM!S23*NORM!S$2</f>
        <v>37.167460771843203</v>
      </c>
      <c r="T23" s="50">
        <f>NORM!T23*NORM!T$2</f>
        <v>28.99953787653094</v>
      </c>
      <c r="U23" s="50">
        <f>NORM!U23*NORM!U$2</f>
        <v>70.216576270449352</v>
      </c>
      <c r="V23" s="50">
        <f>NORM!V23*NORM!V$2</f>
        <v>42.597335825550822</v>
      </c>
      <c r="W23" s="50">
        <f>NORM!W23*NORM!W$2</f>
        <v>30.089559071790326</v>
      </c>
      <c r="X23" s="50">
        <f>NORM!X23*NORM!X$2</f>
        <v>17.882816973089923</v>
      </c>
      <c r="Y23" s="50">
        <f>NORM!Y23*NORM!Y$2</f>
        <v>2.8832276332265216</v>
      </c>
      <c r="Z23" s="50">
        <f>NORM!Z23*NORM!Z$2</f>
        <v>0.34936697026080926</v>
      </c>
      <c r="AA23" s="50">
        <f>NORM!AA23*NORM!AA$2</f>
        <v>72.00070937952681</v>
      </c>
      <c r="AB23" s="50">
        <f>NORM!AB23*NORM!AB$2</f>
        <v>4.7854438530984451</v>
      </c>
      <c r="AC23" s="50">
        <f>NORM!AC23*NORM!AC$2</f>
        <v>16.33986928104575</v>
      </c>
      <c r="AD23" s="50">
        <f>NORM!AD23*NORM!AD$2</f>
        <v>8.9227056894693781</v>
      </c>
      <c r="AE23" s="50">
        <f>NORM!AE23*NORM!AE$2</f>
        <v>25.459394524065598</v>
      </c>
      <c r="AF23" s="50">
        <f>NORM!AF23*NORM!AF$2</f>
        <v>24.475962595461144</v>
      </c>
      <c r="AG23" s="50">
        <f>NORM!AG23*NORM!AG$2</f>
        <v>45.842302177221583</v>
      </c>
      <c r="AH23" s="50">
        <f>NORM!AH23*NORM!AH$2</f>
        <v>0.54448983701558207</v>
      </c>
      <c r="AI23" s="50">
        <f>NORM!AI23*NORM!AI$2</f>
        <v>6.5109686530916848</v>
      </c>
      <c r="AJ23" s="50">
        <f>NORM!AJ23*NORM!AJ$2</f>
        <v>15.400458274602142</v>
      </c>
      <c r="AK23" s="50">
        <f>NORM!AK23*NORM!AK$2</f>
        <v>25.930702885353924</v>
      </c>
      <c r="AL23" s="50">
        <f>NORM!AL23*NORM!AL$2</f>
        <v>19.75065943867579</v>
      </c>
      <c r="AM23" s="50">
        <f>NORM!AM23*NORM!AM$2</f>
        <v>8.6689578538154635</v>
      </c>
      <c r="AN23" s="50">
        <f>NORM!AN23*NORM!AN$2</f>
        <v>11.95874160313749</v>
      </c>
      <c r="AO23" s="28"/>
      <c r="AP23" s="28"/>
      <c r="AQ23" s="50">
        <f>NORM!AQ23*NORM!AQ$2</f>
        <v>53.241310497374329</v>
      </c>
      <c r="AR23" s="50">
        <f>NORM!AR23*NORM!AR$2</f>
        <v>20.041040487176662</v>
      </c>
      <c r="AS23" s="50">
        <f>NORM!AS23*NORM!AS$2</f>
        <v>1.2282667851880522</v>
      </c>
      <c r="AT23" s="50">
        <f>NORM!AT23*NORM!AT$2</f>
        <v>3.0229170283163271</v>
      </c>
      <c r="AU23" s="50">
        <f>NORM!AU23*NORM!AU$2</f>
        <v>1.2985043344427685</v>
      </c>
      <c r="AV23" s="50">
        <f>NORM!AV23*NORM!AV$2</f>
        <v>4.9321018284740141</v>
      </c>
      <c r="AW23" s="50">
        <f>NORM!AW23*NORM!AW$2</f>
        <v>0</v>
      </c>
      <c r="AX23" s="50">
        <f>NORM!AX23*NORM!AX$2</f>
        <v>0</v>
      </c>
      <c r="AY23" s="50">
        <f>NORM!AY23*NORM!AY$2</f>
        <v>0</v>
      </c>
      <c r="AZ23" s="50">
        <f>NORM!AZ23*NORM!AZ$2</f>
        <v>0.55397140845024839</v>
      </c>
      <c r="BA23" s="50">
        <f>NORM!BA23*NORM!BA$2</f>
        <v>0.70865135232577348</v>
      </c>
      <c r="BB23" s="50">
        <f>NORM!BB23*NORM!BB$2</f>
        <v>1.7028315427627549</v>
      </c>
      <c r="BC23" s="50">
        <f>NORM!BC23*NORM!BC$2</f>
        <v>0.64931645191780674</v>
      </c>
      <c r="BD23" s="50">
        <f>NORM!BD23*NORM!BD$2</f>
        <v>39.286035511034719</v>
      </c>
      <c r="BE23" s="50">
        <f>NORM!BE23*NORM!BE$2</f>
        <v>40.684778464035915</v>
      </c>
      <c r="BF23" s="50">
        <f>NORM!BF23*NORM!BF$2</f>
        <v>67.9579892342893</v>
      </c>
      <c r="BG23" s="50">
        <f>NORM!BG23*NORM!BG$2</f>
        <v>44.868249987212117</v>
      </c>
      <c r="BH23" s="28"/>
      <c r="BI23" s="50">
        <f>NORM!BI23*NORM!BI$2</f>
        <v>60.749518951773005</v>
      </c>
      <c r="BJ23" s="28"/>
      <c r="BK23" s="50">
        <f>NORM!BK23*NORM!BK$2</f>
        <v>59.688138366465502</v>
      </c>
      <c r="BL23" s="50">
        <f>NORM!BL23*NORM!BL$2</f>
        <v>36.784149608750297</v>
      </c>
      <c r="BM23" s="50">
        <f>NORM!BM23*NORM!BM$2</f>
        <v>36.563915089147748</v>
      </c>
      <c r="BN23" s="50">
        <f>NORM!BN23*NORM!BN$2</f>
        <v>3.4710497824911215</v>
      </c>
      <c r="BO23" s="50">
        <f>NORM!BO23*NORM!BO$2</f>
        <v>6.8430759206906808</v>
      </c>
      <c r="BP23" s="28"/>
      <c r="BQ23" s="28"/>
      <c r="BR23" s="28"/>
      <c r="BS23" s="28"/>
      <c r="BT23" s="28"/>
    </row>
    <row r="24" spans="2:72" x14ac:dyDescent="0.25">
      <c r="B24" s="5">
        <v>15</v>
      </c>
      <c r="C24" s="6" t="s">
        <v>38</v>
      </c>
      <c r="D24"/>
      <c r="E24" s="50">
        <f>NORM!E24*NORM!E$2</f>
        <v>13.924434414012849</v>
      </c>
      <c r="F24" s="50">
        <f>NORM!F24*NORM!F$2</f>
        <v>75.699507977164743</v>
      </c>
      <c r="G24" s="50">
        <f>NORM!G24*NORM!G$2</f>
        <v>28.786174872944549</v>
      </c>
      <c r="H24" s="50">
        <f>NORM!H24*NORM!H$2</f>
        <v>46.813854889177236</v>
      </c>
      <c r="I24" s="50">
        <f>NORM!I24*NORM!I$2</f>
        <v>37.755196432594893</v>
      </c>
      <c r="J24" s="50">
        <f>NORM!J24*NORM!J$2</f>
        <v>68.566077081819813</v>
      </c>
      <c r="K24" s="50">
        <f>NORM!K24*NORM!K$2</f>
        <v>7.4130784005013188</v>
      </c>
      <c r="L24" s="50">
        <f>NORM!L24*NORM!L$2</f>
        <v>26.30437534774963</v>
      </c>
      <c r="M24" s="50">
        <f>NORM!M24*NORM!M$2</f>
        <v>26.991619020577826</v>
      </c>
      <c r="N24" s="50">
        <f>NORM!N24*NORM!N$2</f>
        <v>40.044714921039677</v>
      </c>
      <c r="O24" s="50">
        <f>NORM!O24*NORM!O$2</f>
        <v>58.167750381174002</v>
      </c>
      <c r="P24" s="50">
        <f>NORM!P24*NORM!P$2</f>
        <v>55.937659044493884</v>
      </c>
      <c r="Q24" s="50">
        <f>NORM!Q24*NORM!Q$2</f>
        <v>40.928735858468343</v>
      </c>
      <c r="R24" s="50">
        <f>NORM!R24*NORM!R$2</f>
        <v>31.170055529120649</v>
      </c>
      <c r="S24" s="50">
        <f>NORM!S24*NORM!S$2</f>
        <v>35.872138078972768</v>
      </c>
      <c r="T24" s="50">
        <f>NORM!T24*NORM!T$2</f>
        <v>29.820334840121703</v>
      </c>
      <c r="U24" s="50">
        <f>NORM!U24*NORM!U$2</f>
        <v>57.163698086962661</v>
      </c>
      <c r="V24" s="50">
        <f>NORM!V24*NORM!V$2</f>
        <v>42.890840496615681</v>
      </c>
      <c r="W24" s="50">
        <f>NORM!W24*NORM!W$2</f>
        <v>3.6717788777933618</v>
      </c>
      <c r="X24" s="50">
        <f>NORM!X24*NORM!X$2</f>
        <v>16.597747948342789</v>
      </c>
      <c r="Y24" s="50">
        <f>NORM!Y24*NORM!Y$2</f>
        <v>6.1807901753832217</v>
      </c>
      <c r="Z24" s="50">
        <f>NORM!Z24*NORM!Z$2</f>
        <v>0.92802700268010596</v>
      </c>
      <c r="AA24" s="50">
        <f>NORM!AA24*NORM!AA$2</f>
        <v>49.687111881203755</v>
      </c>
      <c r="AB24" s="50">
        <f>NORM!AB24*NORM!AB$2</f>
        <v>0.26444015145054323</v>
      </c>
      <c r="AC24" s="50">
        <f>NORM!AC24*NORM!AC$2</f>
        <v>26.797385620915023</v>
      </c>
      <c r="AD24" s="50">
        <f>NORM!AD24*NORM!AD$2</f>
        <v>9.9313827805984953</v>
      </c>
      <c r="AE24" s="50">
        <f>NORM!AE24*NORM!AE$2</f>
        <v>37.732343210044142</v>
      </c>
      <c r="AF24" s="50">
        <f>NORM!AF24*NORM!AF$2</f>
        <v>0.87726697628969874</v>
      </c>
      <c r="AG24" s="50">
        <f>NORM!AG24*NORM!AG$2</f>
        <v>49.473342554052401</v>
      </c>
      <c r="AH24" s="50">
        <f>NORM!AH24*NORM!AH$2</f>
        <v>3.2871544588226893</v>
      </c>
      <c r="AI24" s="50">
        <f>NORM!AI24*NORM!AI$2</f>
        <v>3.1937149924764174</v>
      </c>
      <c r="AJ24" s="50">
        <f>NORM!AJ24*NORM!AJ$2</f>
        <v>4.2525762564250007</v>
      </c>
      <c r="AK24" s="50">
        <f>NORM!AK24*NORM!AK$2</f>
        <v>43.757637905171023</v>
      </c>
      <c r="AL24" s="50">
        <f>NORM!AL24*NORM!AL$2</f>
        <v>22.818087329501047</v>
      </c>
      <c r="AM24" s="50">
        <f>NORM!AM24*NORM!AM$2</f>
        <v>6.6986865240650825E-2</v>
      </c>
      <c r="AN24" s="50">
        <f>NORM!AN24*NORM!AN$2</f>
        <v>18.589630813469128</v>
      </c>
      <c r="AO24" s="28"/>
      <c r="AP24" s="28"/>
      <c r="AQ24" s="50">
        <f>NORM!AQ24*NORM!AQ$2</f>
        <v>0</v>
      </c>
      <c r="AR24" s="50">
        <f>NORM!AR24*NORM!AR$2</f>
        <v>0</v>
      </c>
      <c r="AS24" s="50">
        <f>NORM!AS24*NORM!AS$2</f>
        <v>1.5908070525051832</v>
      </c>
      <c r="AT24" s="50">
        <f>NORM!AT24*NORM!AT$2</f>
        <v>3.9457045206220553</v>
      </c>
      <c r="AU24" s="50">
        <f>NORM!AU24*NORM!AU$2</f>
        <v>2.84597726724702</v>
      </c>
      <c r="AV24" s="50">
        <f>NORM!AV24*NORM!AV$2</f>
        <v>0</v>
      </c>
      <c r="AW24" s="50">
        <f>NORM!AW24*NORM!AW$2</f>
        <v>0.66637679019670804</v>
      </c>
      <c r="AX24" s="50">
        <f>NORM!AX24*NORM!AX$2</f>
        <v>0.71113391702045714</v>
      </c>
      <c r="AY24" s="50">
        <f>NORM!AY24*NORM!AY$2</f>
        <v>0.81169700762352381</v>
      </c>
      <c r="AZ24" s="50">
        <f>NORM!AZ24*NORM!AZ$2</f>
        <v>2.349971701273101</v>
      </c>
      <c r="BA24" s="50">
        <f>NORM!BA24*NORM!BA$2</f>
        <v>0</v>
      </c>
      <c r="BB24" s="50">
        <f>NORM!BB24*NORM!BB$2</f>
        <v>3.226058353979548</v>
      </c>
      <c r="BC24" s="50">
        <f>NORM!BC24*NORM!BC$2</f>
        <v>15.203692200156862</v>
      </c>
      <c r="BD24" s="50">
        <f>NORM!BD24*NORM!BD$2</f>
        <v>30.435861536944461</v>
      </c>
      <c r="BE24" s="50">
        <f>NORM!BE24*NORM!BE$2</f>
        <v>0</v>
      </c>
      <c r="BF24" s="50">
        <f>NORM!BF24*NORM!BF$2</f>
        <v>58.796050544342222</v>
      </c>
      <c r="BG24" s="50">
        <f>NORM!BG24*NORM!BG$2</f>
        <v>24.974773609876099</v>
      </c>
      <c r="BH24" s="28"/>
      <c r="BI24" s="50">
        <f>NORM!BI24*NORM!BI$2</f>
        <v>63.640130842275106</v>
      </c>
      <c r="BJ24" s="28"/>
      <c r="BK24" s="50">
        <f>NORM!BK24*NORM!BK$2</f>
        <v>22.035374769961066</v>
      </c>
      <c r="BL24" s="50">
        <f>NORM!BL24*NORM!BL$2</f>
        <v>13.622365291615338</v>
      </c>
      <c r="BM24" s="50">
        <f>NORM!BM24*NORM!BM$2</f>
        <v>4.2909429954352634</v>
      </c>
      <c r="BN24" s="50">
        <f>NORM!BN24*NORM!BN$2</f>
        <v>8.2377040260834278</v>
      </c>
      <c r="BO24" s="50">
        <f>NORM!BO24*NORM!BO$2</f>
        <v>15.752174242985093</v>
      </c>
      <c r="BP24" s="28"/>
      <c r="BQ24" s="28"/>
      <c r="BR24" s="28"/>
      <c r="BS24" s="28"/>
      <c r="BT24" s="28"/>
    </row>
    <row r="25" spans="2:72" x14ac:dyDescent="0.25">
      <c r="B25" s="5">
        <v>16</v>
      </c>
      <c r="C25" s="6" t="s">
        <v>39</v>
      </c>
      <c r="D25"/>
      <c r="E25" s="50">
        <f>NORM!E25*NORM!E$2</f>
        <v>36.210241732286384</v>
      </c>
      <c r="F25" s="50">
        <f>NORM!F25*NORM!F$2</f>
        <v>65.961319814961456</v>
      </c>
      <c r="G25" s="50">
        <f>NORM!G25*NORM!G$2</f>
        <v>72.483138346883834</v>
      </c>
      <c r="H25" s="50">
        <f>NORM!H25*NORM!H$2</f>
        <v>69.459078563659801</v>
      </c>
      <c r="I25" s="50">
        <f>NORM!I25*NORM!I$2</f>
        <v>18.508718196226571</v>
      </c>
      <c r="J25" s="50">
        <f>NORM!J25*NORM!J$2</f>
        <v>36.474211621343279</v>
      </c>
      <c r="K25" s="50">
        <f>NORM!K25*NORM!K$2</f>
        <v>4.0263792474078297</v>
      </c>
      <c r="L25" s="50">
        <f>NORM!L25*NORM!L$2</f>
        <v>28.599598232761331</v>
      </c>
      <c r="M25" s="50">
        <f>NORM!M25*NORM!M$2</f>
        <v>26.384625868702908</v>
      </c>
      <c r="N25" s="50">
        <f>NORM!N25*NORM!N$2</f>
        <v>24.18564281760872</v>
      </c>
      <c r="O25" s="50">
        <f>NORM!O25*NORM!O$2</f>
        <v>40.443212855674098</v>
      </c>
      <c r="P25" s="50">
        <f>NORM!P25*NORM!P$2</f>
        <v>31.084711755778059</v>
      </c>
      <c r="Q25" s="50">
        <f>NORM!Q25*NORM!Q$2</f>
        <v>100</v>
      </c>
      <c r="R25" s="50">
        <f>NORM!R25*NORM!R$2</f>
        <v>45.703533156484909</v>
      </c>
      <c r="S25" s="50">
        <f>NORM!S25*NORM!S$2</f>
        <v>67.059110805204142</v>
      </c>
      <c r="T25" s="50">
        <f>NORM!T25*NORM!T$2</f>
        <v>9.2546675643278213</v>
      </c>
      <c r="U25" s="50">
        <f>NORM!U25*NORM!U$2</f>
        <v>42.739026469923175</v>
      </c>
      <c r="V25" s="50">
        <f>NORM!V25*NORM!V$2</f>
        <v>27.404723230667667</v>
      </c>
      <c r="W25" s="50">
        <f>NORM!W25*NORM!W$2</f>
        <v>50</v>
      </c>
      <c r="X25" s="50">
        <f>NORM!X25*NORM!X$2</f>
        <v>21.455722374196853</v>
      </c>
      <c r="Y25" s="50">
        <f>NORM!Y25*NORM!Y$2</f>
        <v>0</v>
      </c>
      <c r="Z25" s="50">
        <f>NORM!Z25*NORM!Z$2</f>
        <v>2.1436912468834222</v>
      </c>
      <c r="AA25" s="50">
        <f>NORM!AA25*NORM!AA$2</f>
        <v>60.826942446196355</v>
      </c>
      <c r="AB25" s="50">
        <f>NORM!AB25*NORM!AB$2</f>
        <v>1.7915160123205571</v>
      </c>
      <c r="AC25" s="50">
        <f>NORM!AC25*NORM!AC$2</f>
        <v>0</v>
      </c>
      <c r="AD25" s="50">
        <f>NORM!AD25*NORM!AD$2</f>
        <v>21.790701392451648</v>
      </c>
      <c r="AE25" s="50">
        <f>NORM!AE25*NORM!AE$2</f>
        <v>22.015675895539612</v>
      </c>
      <c r="AF25" s="50">
        <f>NORM!AF25*NORM!AF$2</f>
        <v>23.911036073780338</v>
      </c>
      <c r="AG25" s="50">
        <f>NORM!AG25*NORM!AG$2</f>
        <v>46.226237810027648</v>
      </c>
      <c r="AH25" s="50">
        <f>NORM!AH25*NORM!AH$2</f>
        <v>1.2604892316325085</v>
      </c>
      <c r="AI25" s="50">
        <f>NORM!AI25*NORM!AI$2</f>
        <v>18.634672264244493</v>
      </c>
      <c r="AJ25" s="50">
        <f>NORM!AJ25*NORM!AJ$2</f>
        <v>36.329765786626702</v>
      </c>
      <c r="AK25" s="50">
        <f>NORM!AK25*NORM!AK$2</f>
        <v>49.46355860714786</v>
      </c>
      <c r="AL25" s="50">
        <f>NORM!AL25*NORM!AL$2</f>
        <v>6.5713108030903884</v>
      </c>
      <c r="AM25" s="50">
        <f>NORM!AM25*NORM!AM$2</f>
        <v>9.5123381627012199E-2</v>
      </c>
      <c r="AN25" s="50">
        <f>NORM!AN25*NORM!AN$2</f>
        <v>7.3577327303292899</v>
      </c>
      <c r="AO25" s="28"/>
      <c r="AP25" s="28"/>
      <c r="AQ25" s="50">
        <f>NORM!AQ25*NORM!AQ$2</f>
        <v>26.969550345080187</v>
      </c>
      <c r="AR25" s="50">
        <f>NORM!AR25*NORM!AR$2</f>
        <v>14.293175243786585</v>
      </c>
      <c r="AS25" s="50">
        <f>NORM!AS25*NORM!AS$2</f>
        <v>4.6427764410145658</v>
      </c>
      <c r="AT25" s="50">
        <f>NORM!AT25*NORM!AT$2</f>
        <v>10.1251908484974</v>
      </c>
      <c r="AU25" s="50">
        <f>NORM!AU25*NORM!AU$2</f>
        <v>2.9107128799258999</v>
      </c>
      <c r="AV25" s="50">
        <f>NORM!AV25*NORM!AV$2</f>
        <v>4.6075279867740049</v>
      </c>
      <c r="AW25" s="50">
        <f>NORM!AW25*NORM!AW$2</f>
        <v>0</v>
      </c>
      <c r="AX25" s="50">
        <f>NORM!AX25*NORM!AX$2</f>
        <v>0</v>
      </c>
      <c r="AY25" s="50">
        <f>NORM!AY25*NORM!AY$2</f>
        <v>0</v>
      </c>
      <c r="AZ25" s="50">
        <f>NORM!AZ25*NORM!AZ$2</f>
        <v>3.4491535864521579</v>
      </c>
      <c r="BA25" s="50">
        <f>NORM!BA25*NORM!BA$2</f>
        <v>0.47658146927146561</v>
      </c>
      <c r="BB25" s="50">
        <f>NORM!BB25*NORM!BB$2</f>
        <v>5.7562285028105356</v>
      </c>
      <c r="BC25" s="50">
        <f>NORM!BC25*NORM!BC$2</f>
        <v>1.738355624171354</v>
      </c>
      <c r="BD25" s="50">
        <f>NORM!BD25*NORM!BD$2</f>
        <v>8.2584862672129962</v>
      </c>
      <c r="BE25" s="50">
        <f>NORM!BE25*NORM!BE$2</f>
        <v>16.411860699223059</v>
      </c>
      <c r="BF25" s="50">
        <f>NORM!BF25*NORM!BF$2</f>
        <v>71.463742301257597</v>
      </c>
      <c r="BG25" s="50">
        <f>NORM!BG25*NORM!BG$2</f>
        <v>5.0955396722871855</v>
      </c>
      <c r="BH25" s="28"/>
      <c r="BI25" s="50">
        <f>NORM!BI25*NORM!BI$2</f>
        <v>0</v>
      </c>
      <c r="BJ25" s="28"/>
      <c r="BK25" s="50">
        <f>NORM!BK25*NORM!BK$2</f>
        <v>33.625079696905466</v>
      </c>
      <c r="BL25" s="50">
        <f>NORM!BL25*NORM!BL$2</f>
        <v>21.101972849683566</v>
      </c>
      <c r="BM25" s="50">
        <f>NORM!BM25*NORM!BM$2</f>
        <v>23.07414186672878</v>
      </c>
      <c r="BN25" s="50">
        <f>NORM!BN25*NORM!BN$2</f>
        <v>10.06427880781631</v>
      </c>
      <c r="BO25" s="50">
        <f>NORM!BO25*NORM!BO$2</f>
        <v>9.5935178824889551</v>
      </c>
      <c r="BP25" s="28"/>
      <c r="BQ25" s="28"/>
      <c r="BR25" s="28"/>
      <c r="BS25" s="28"/>
      <c r="BT25" s="28"/>
    </row>
    <row r="26" spans="2:72" x14ac:dyDescent="0.25">
      <c r="B26" s="5">
        <v>17</v>
      </c>
      <c r="C26" s="6" t="s">
        <v>40</v>
      </c>
      <c r="D26"/>
      <c r="E26" s="50">
        <f>NORM!E26*NORM!E$2</f>
        <v>24.697510726389375</v>
      </c>
      <c r="F26" s="50">
        <f>NORM!F26*NORM!F$2</f>
        <v>63.820124826196647</v>
      </c>
      <c r="G26" s="50">
        <f>NORM!G26*NORM!G$2</f>
        <v>51.040496802559993</v>
      </c>
      <c r="H26" s="50">
        <f>NORM!H26*NORM!H$2</f>
        <v>77.345771423356695</v>
      </c>
      <c r="I26" s="50">
        <f>NORM!I26*NORM!I$2</f>
        <v>17.800069833848067</v>
      </c>
      <c r="J26" s="50">
        <f>NORM!J26*NORM!J$2</f>
        <v>46.527835965298109</v>
      </c>
      <c r="K26" s="50">
        <f>NORM!K26*NORM!K$2</f>
        <v>5.8159912617756291</v>
      </c>
      <c r="L26" s="50">
        <f>NORM!L26*NORM!L$2</f>
        <v>33.939080273016238</v>
      </c>
      <c r="M26" s="50">
        <f>NORM!M26*NORM!M$2</f>
        <v>24.036777536464847</v>
      </c>
      <c r="N26" s="50">
        <f>NORM!N26*NORM!N$2</f>
        <v>28.571497662225021</v>
      </c>
      <c r="O26" s="50">
        <f>NORM!O26*NORM!O$2</f>
        <v>23.235253119039552</v>
      </c>
      <c r="P26" s="50">
        <f>NORM!P26*NORM!P$2</f>
        <v>56.772377285111581</v>
      </c>
      <c r="Q26" s="50">
        <f>NORM!Q26*NORM!Q$2</f>
        <v>54.063994957509422</v>
      </c>
      <c r="R26" s="50">
        <f>NORM!R26*NORM!R$2</f>
        <v>35.972463711813766</v>
      </c>
      <c r="S26" s="50">
        <f>NORM!S26*NORM!S$2</f>
        <v>51.279614638584597</v>
      </c>
      <c r="T26" s="50">
        <f>NORM!T26*NORM!T$2</f>
        <v>28.724375019059668</v>
      </c>
      <c r="U26" s="50">
        <f>NORM!U26*NORM!U$2</f>
        <v>54.312164540812915</v>
      </c>
      <c r="V26" s="50">
        <f>NORM!V26*NORM!V$2</f>
        <v>4.1464726383513577</v>
      </c>
      <c r="W26" s="50">
        <f>NORM!W26*NORM!W$2</f>
        <v>21.161549686686318</v>
      </c>
      <c r="X26" s="50">
        <f>NORM!X26*NORM!X$2</f>
        <v>20.582575227431793</v>
      </c>
      <c r="Y26" s="50">
        <f>NORM!Y26*NORM!Y$2</f>
        <v>1.5499393192252744</v>
      </c>
      <c r="Z26" s="50">
        <f>NORM!Z26*NORM!Z$2</f>
        <v>2.1187021246180868</v>
      </c>
      <c r="AA26" s="50">
        <f>NORM!AA26*NORM!AA$2</f>
        <v>46.751777723782858</v>
      </c>
      <c r="AB26" s="50">
        <f>NORM!AB26*NORM!AB$2</f>
        <v>0</v>
      </c>
      <c r="AC26" s="50">
        <f>NORM!AC26*NORM!AC$2</f>
        <v>42.810457516339881</v>
      </c>
      <c r="AD26" s="50">
        <f>NORM!AD26*NORM!AD$2</f>
        <v>20.498194337758896</v>
      </c>
      <c r="AE26" s="50">
        <f>NORM!AE26*NORM!AE$2</f>
        <v>20.955223727750219</v>
      </c>
      <c r="AF26" s="50">
        <f>NORM!AF26*NORM!AF$2</f>
        <v>10.859779653997808</v>
      </c>
      <c r="AG26" s="50">
        <f>NORM!AG26*NORM!AG$2</f>
        <v>40.815554621539434</v>
      </c>
      <c r="AH26" s="50">
        <f>NORM!AH26*NORM!AH$2</f>
        <v>1.3912350306688734</v>
      </c>
      <c r="AI26" s="50">
        <f>NORM!AI26*NORM!AI$2</f>
        <v>10.457710810405194</v>
      </c>
      <c r="AJ26" s="50">
        <f>NORM!AJ26*NORM!AJ$2</f>
        <v>40.656631859017686</v>
      </c>
      <c r="AK26" s="50">
        <f>NORM!AK26*NORM!AK$2</f>
        <v>62.080409843941688</v>
      </c>
      <c r="AL26" s="50">
        <f>NORM!AL26*NORM!AL$2</f>
        <v>36.158641792142724</v>
      </c>
      <c r="AM26" s="50">
        <f>NORM!AM26*NORM!AM$2</f>
        <v>5.9269590899188973</v>
      </c>
      <c r="AN26" s="50">
        <f>NORM!AN26*NORM!AN$2</f>
        <v>27.367723956584463</v>
      </c>
      <c r="AO26" s="28"/>
      <c r="AP26" s="28"/>
      <c r="AQ26" s="50">
        <f>NORM!AQ26*NORM!AQ$2</f>
        <v>44.50600510431628</v>
      </c>
      <c r="AR26" s="50">
        <f>NORM!AR26*NORM!AR$2</f>
        <v>39.264369833376712</v>
      </c>
      <c r="AS26" s="50">
        <f>NORM!AS26*NORM!AS$2</f>
        <v>1.7426486654415152</v>
      </c>
      <c r="AT26" s="50">
        <f>NORM!AT26*NORM!AT$2</f>
        <v>0.86658007895075273</v>
      </c>
      <c r="AU26" s="50">
        <f>NORM!AU26*NORM!AU$2</f>
        <v>0.97640188086748547</v>
      </c>
      <c r="AV26" s="50">
        <f>NORM!AV26*NORM!AV$2</f>
        <v>4.1042651090406137</v>
      </c>
      <c r="AW26" s="50">
        <f>NORM!AW26*NORM!AW$2</f>
        <v>4.4019310397465983</v>
      </c>
      <c r="AX26" s="50">
        <f>NORM!AX26*NORM!AX$2</f>
        <v>3.3156369717830541</v>
      </c>
      <c r="AY26" s="50">
        <f>NORM!AY26*NORM!AY$2</f>
        <v>4.1227668846306713</v>
      </c>
      <c r="AZ26" s="50">
        <f>NORM!AZ26*NORM!AZ$2</f>
        <v>12.907358910409966</v>
      </c>
      <c r="BA26" s="50">
        <f>NORM!BA26*NORM!BA$2</f>
        <v>6.8595377290831072</v>
      </c>
      <c r="BB26" s="50">
        <f>NORM!BB26*NORM!BB$2</f>
        <v>3.4190602523098161</v>
      </c>
      <c r="BC26" s="50">
        <f>NORM!BC26*NORM!BC$2</f>
        <v>4.3344393579840457</v>
      </c>
      <c r="BD26" s="50">
        <f>NORM!BD26*NORM!BD$2</f>
        <v>31.633190475321488</v>
      </c>
      <c r="BE26" s="50">
        <f>NORM!BE26*NORM!BE$2</f>
        <v>19.90120822930314</v>
      </c>
      <c r="BF26" s="50">
        <f>NORM!BF26*NORM!BF$2</f>
        <v>89.192421793421119</v>
      </c>
      <c r="BG26" s="50">
        <f>NORM!BG26*NORM!BG$2</f>
        <v>33.080203864418877</v>
      </c>
      <c r="BH26" s="28"/>
      <c r="BI26" s="50">
        <f>NORM!BI26*NORM!BI$2</f>
        <v>98.12373225152129</v>
      </c>
      <c r="BJ26" s="28"/>
      <c r="BK26" s="50">
        <f>NORM!BK26*NORM!BK$2</f>
        <v>27.577694485252287</v>
      </c>
      <c r="BL26" s="50">
        <f>NORM!BL26*NORM!BL$2</f>
        <v>27.378490577943797</v>
      </c>
      <c r="BM26" s="50">
        <f>NORM!BM26*NORM!BM$2</f>
        <v>35.302054940534504</v>
      </c>
      <c r="BN26" s="50">
        <f>NORM!BN26*NORM!BN$2</f>
        <v>36.641229400148099</v>
      </c>
      <c r="BO26" s="50">
        <f>NORM!BO26*NORM!BO$2</f>
        <v>25.784140480523149</v>
      </c>
      <c r="BP26" s="28"/>
      <c r="BQ26" s="28"/>
      <c r="BR26" s="28"/>
      <c r="BS26" s="28"/>
      <c r="BT26" s="28"/>
    </row>
    <row r="27" spans="2:72" x14ac:dyDescent="0.25">
      <c r="B27" s="5">
        <v>18</v>
      </c>
      <c r="C27" s="6" t="s">
        <v>41</v>
      </c>
      <c r="D27"/>
      <c r="E27" s="50">
        <f>NORM!E27*NORM!E$2</f>
        <v>24.055081815793116</v>
      </c>
      <c r="F27" s="50">
        <f>NORM!F27*NORM!F$2</f>
        <v>55.875590274723137</v>
      </c>
      <c r="G27" s="50">
        <f>NORM!G27*NORM!G$2</f>
        <v>63.944924326651389</v>
      </c>
      <c r="H27" s="50">
        <f>NORM!H27*NORM!H$2</f>
        <v>72.256476695700755</v>
      </c>
      <c r="I27" s="50">
        <f>NORM!I27*NORM!I$2</f>
        <v>94.692334199782877</v>
      </c>
      <c r="J27" s="50">
        <f>NORM!J27*NORM!J$2</f>
        <v>70.417275166960735</v>
      </c>
      <c r="K27" s="50">
        <f>NORM!K27*NORM!K$2</f>
        <v>6.1378488200544581</v>
      </c>
      <c r="L27" s="50">
        <f>NORM!L27*NORM!L$2</f>
        <v>46.768152661470516</v>
      </c>
      <c r="M27" s="50">
        <f>NORM!M27*NORM!M$2</f>
        <v>39.397877363777965</v>
      </c>
      <c r="N27" s="50">
        <f>NORM!N27*NORM!N$2</f>
        <v>22.42532868963524</v>
      </c>
      <c r="O27" s="50">
        <f>NORM!O27*NORM!O$2</f>
        <v>38.681998767908809</v>
      </c>
      <c r="P27" s="50">
        <f>NORM!P27*NORM!P$2</f>
        <v>23.754429849876527</v>
      </c>
      <c r="Q27" s="50">
        <f>NORM!Q27*NORM!Q$2</f>
        <v>92.504084977974685</v>
      </c>
      <c r="R27" s="50">
        <f>NORM!R27*NORM!R$2</f>
        <v>37.782816224548412</v>
      </c>
      <c r="S27" s="50">
        <f>NORM!S27*NORM!S$2</f>
        <v>46.193384022804516</v>
      </c>
      <c r="T27" s="50">
        <f>NORM!T27*NORM!T$2</f>
        <v>24.191929025341725</v>
      </c>
      <c r="U27" s="50">
        <f>NORM!U27*NORM!U$2</f>
        <v>54.919274585824908</v>
      </c>
      <c r="V27" s="50">
        <f>NORM!V27*NORM!V$2</f>
        <v>16.521150343847374</v>
      </c>
      <c r="W27" s="50">
        <f>NORM!W27*NORM!W$2</f>
        <v>46.58287790780853</v>
      </c>
      <c r="X27" s="50">
        <f>NORM!X27*NORM!X$2</f>
        <v>40.250652077104135</v>
      </c>
      <c r="Y27" s="50">
        <f>NORM!Y27*NORM!Y$2</f>
        <v>1.9592315503699433</v>
      </c>
      <c r="Z27" s="50">
        <f>NORM!Z27*NORM!Z$2</f>
        <v>4.4897895834774451</v>
      </c>
      <c r="AA27" s="50">
        <f>NORM!AA27*NORM!AA$2</f>
        <v>63.453274275148992</v>
      </c>
      <c r="AB27" s="50">
        <f>NORM!AB27*NORM!AB$2</f>
        <v>0</v>
      </c>
      <c r="AC27" s="50">
        <f>NORM!AC27*NORM!AC$2</f>
        <v>17.156862745098039</v>
      </c>
      <c r="AD27" s="50">
        <f>NORM!AD27*NORM!AD$2</f>
        <v>0.15370103575376354</v>
      </c>
      <c r="AE27" s="50">
        <f>NORM!AE27*NORM!AE$2</f>
        <v>28.788723996040726</v>
      </c>
      <c r="AF27" s="50">
        <f>NORM!AF27*NORM!AF$2</f>
        <v>30.409813416783447</v>
      </c>
      <c r="AG27" s="50">
        <f>NORM!AG27*NORM!AG$2</f>
        <v>46.834765825927555</v>
      </c>
      <c r="AH27" s="50">
        <f>NORM!AH27*NORM!AH$2</f>
        <v>1.8181818181818183</v>
      </c>
      <c r="AI27" s="50">
        <f>NORM!AI27*NORM!AI$2</f>
        <v>35.755802494270476</v>
      </c>
      <c r="AJ27" s="50">
        <f>NORM!AJ27*NORM!AJ$2</f>
        <v>21.607064026276507</v>
      </c>
      <c r="AK27" s="50">
        <f>NORM!AK27*NORM!AK$2</f>
        <v>55.082366657056603</v>
      </c>
      <c r="AL27" s="50">
        <f>NORM!AL27*NORM!AL$2</f>
        <v>8.3515192898634396</v>
      </c>
      <c r="AM27" s="50">
        <f>NORM!AM27*NORM!AM$2</f>
        <v>13.243586301169234</v>
      </c>
      <c r="AN27" s="50">
        <f>NORM!AN27*NORM!AN$2</f>
        <v>28.052337236908908</v>
      </c>
      <c r="AO27" s="28"/>
      <c r="AP27" s="28"/>
      <c r="AQ27" s="50">
        <f>NORM!AQ27*NORM!AQ$2</f>
        <v>86.568813705105214</v>
      </c>
      <c r="AR27" s="50">
        <f>NORM!AR27*NORM!AR$2</f>
        <v>27.653571492604641</v>
      </c>
      <c r="AS27" s="50">
        <f>NORM!AS27*NORM!AS$2</f>
        <v>1.4732487945754864</v>
      </c>
      <c r="AT27" s="50">
        <f>NORM!AT27*NORM!AT$2</f>
        <v>4.901327420781973</v>
      </c>
      <c r="AU27" s="50">
        <f>NORM!AU27*NORM!AU$2</f>
        <v>1.9910977818221767</v>
      </c>
      <c r="AV27" s="50">
        <f>NORM!AV27*NORM!AV$2</f>
        <v>10.103600997479793</v>
      </c>
      <c r="AW27" s="50">
        <f>NORM!AW27*NORM!AW$2</f>
        <v>4.5858479839062358</v>
      </c>
      <c r="AX27" s="50">
        <f>NORM!AX27*NORM!AX$2</f>
        <v>3.7834596047376512</v>
      </c>
      <c r="AY27" s="50">
        <f>NORM!AY27*NORM!AY$2</f>
        <v>3.3500678947882241</v>
      </c>
      <c r="AZ27" s="50">
        <f>NORM!AZ27*NORM!AZ$2</f>
        <v>6.9521597177927097</v>
      </c>
      <c r="BA27" s="50">
        <f>NORM!BA27*NORM!BA$2</f>
        <v>3.8642921435134494</v>
      </c>
      <c r="BB27" s="50">
        <f>NORM!BB27*NORM!BB$2</f>
        <v>9.465126437152664</v>
      </c>
      <c r="BC27" s="50">
        <f>NORM!BC27*NORM!BC$2</f>
        <v>2.5857600171783783</v>
      </c>
      <c r="BD27" s="50">
        <f>NORM!BD27*NORM!BD$2</f>
        <v>21.593123323440327</v>
      </c>
      <c r="BE27" s="50">
        <f>NORM!BE27*NORM!BE$2</f>
        <v>97.005801438834112</v>
      </c>
      <c r="BF27" s="50">
        <f>NORM!BF27*NORM!BF$2</f>
        <v>57.62870060980331</v>
      </c>
      <c r="BG27" s="50">
        <f>NORM!BG27*NORM!BG$2</f>
        <v>1.5537829374730006</v>
      </c>
      <c r="BH27" s="28"/>
      <c r="BI27" s="50">
        <f>NORM!BI27*NORM!BI$2</f>
        <v>98.402018502943648</v>
      </c>
      <c r="BJ27" s="28"/>
      <c r="BK27" s="50">
        <f>NORM!BK27*NORM!BK$2</f>
        <v>79.328889077981628</v>
      </c>
      <c r="BL27" s="50">
        <f>NORM!BL27*NORM!BL$2</f>
        <v>42.495073643674452</v>
      </c>
      <c r="BM27" s="50">
        <f>NORM!BM27*NORM!BM$2</f>
        <v>20.928762978418334</v>
      </c>
      <c r="BN27" s="50">
        <f>NORM!BN27*NORM!BN$2</f>
        <v>21.647532473951983</v>
      </c>
      <c r="BO27" s="50">
        <f>NORM!BO27*NORM!BO$2</f>
        <v>31.433156050836196</v>
      </c>
      <c r="BP27" s="28"/>
      <c r="BQ27" s="28"/>
      <c r="BR27" s="28"/>
      <c r="BS27" s="28"/>
      <c r="BT27" s="28"/>
    </row>
    <row r="28" spans="2:72" x14ac:dyDescent="0.25">
      <c r="B28" s="5">
        <v>19</v>
      </c>
      <c r="C28" s="6" t="s">
        <v>42</v>
      </c>
      <c r="D28"/>
      <c r="E28" s="50">
        <f>NORM!E28*NORM!E$2</f>
        <v>57.362857747956262</v>
      </c>
      <c r="F28" s="50">
        <f>NORM!F28*NORM!F$2</f>
        <v>22.535849435966679</v>
      </c>
      <c r="G28" s="50">
        <f>NORM!G28*NORM!G$2</f>
        <v>18.17640184577829</v>
      </c>
      <c r="H28" s="50">
        <f>NORM!H28*NORM!H$2</f>
        <v>46.874824796083985</v>
      </c>
      <c r="I28" s="50">
        <f>NORM!I28*NORM!I$2</f>
        <v>68.918288770888495</v>
      </c>
      <c r="J28" s="50">
        <f>NORM!J28*NORM!J$2</f>
        <v>78.269198166107302</v>
      </c>
      <c r="K28" s="50">
        <f>NORM!K28*NORM!K$2</f>
        <v>9.3942202642368215</v>
      </c>
      <c r="L28" s="50">
        <f>NORM!L28*NORM!L$2</f>
        <v>10.96321693863487</v>
      </c>
      <c r="M28" s="50">
        <f>NORM!M28*NORM!M$2</f>
        <v>0</v>
      </c>
      <c r="N28" s="50">
        <f>NORM!N28*NORM!N$2</f>
        <v>13.964885662659039</v>
      </c>
      <c r="O28" s="50">
        <f>NORM!O28*NORM!O$2</f>
        <v>33.284905189577309</v>
      </c>
      <c r="P28" s="50">
        <f>NORM!P28*NORM!P$2</f>
        <v>33.321427382450466</v>
      </c>
      <c r="Q28" s="50">
        <f>NORM!Q28*NORM!Q$2</f>
        <v>36.793719671370681</v>
      </c>
      <c r="R28" s="50">
        <f>NORM!R28*NORM!R$2</f>
        <v>17.329777519824287</v>
      </c>
      <c r="S28" s="50">
        <f>NORM!S28*NORM!S$2</f>
        <v>19.246842303069219</v>
      </c>
      <c r="T28" s="50">
        <f>NORM!T28*NORM!T$2</f>
        <v>36.951462960921234</v>
      </c>
      <c r="U28" s="50">
        <f>NORM!U28*NORM!U$2</f>
        <v>100</v>
      </c>
      <c r="V28" s="50">
        <f>NORM!V28*NORM!V$2</f>
        <v>43.499914804440081</v>
      </c>
      <c r="W28" s="50">
        <f>NORM!W28*NORM!W$2</f>
        <v>24.746058542447575</v>
      </c>
      <c r="X28" s="50">
        <f>NORM!X28*NORM!X$2</f>
        <v>19.975825434187964</v>
      </c>
      <c r="Y28" s="50">
        <f>NORM!Y28*NORM!Y$2</f>
        <v>3.3051070111271423</v>
      </c>
      <c r="Z28" s="50">
        <f>NORM!Z28*NORM!Z$2</f>
        <v>0.22372465745883405</v>
      </c>
      <c r="AA28" s="50">
        <f>NORM!AA28*NORM!AA$2</f>
        <v>60.093969674154735</v>
      </c>
      <c r="AB28" s="50">
        <f>NORM!AB28*NORM!AB$2</f>
        <v>1.2231071236563014</v>
      </c>
      <c r="AC28" s="50">
        <f>NORM!AC28*NORM!AC$2</f>
        <v>44.771241830065357</v>
      </c>
      <c r="AD28" s="50">
        <f>NORM!AD28*NORM!AD$2</f>
        <v>21.868888707634859</v>
      </c>
      <c r="AE28" s="50">
        <f>NORM!AE28*NORM!AE$2</f>
        <v>25.770405959664505</v>
      </c>
      <c r="AF28" s="50">
        <f>NORM!AF28*NORM!AF$2</f>
        <v>0</v>
      </c>
      <c r="AG28" s="50">
        <f>NORM!AG28*NORM!AG$2</f>
        <v>32.169676876118167</v>
      </c>
      <c r="AH28" s="50">
        <f>NORM!AH28*NORM!AH$2</f>
        <v>1.3636363636363638</v>
      </c>
      <c r="AI28" s="50">
        <f>NORM!AI28*NORM!AI$2</f>
        <v>6.9934268965489057</v>
      </c>
      <c r="AJ28" s="50">
        <f>NORM!AJ28*NORM!AJ$2</f>
        <v>17.08463204470095</v>
      </c>
      <c r="AK28" s="50">
        <f>NORM!AK28*NORM!AK$2</f>
        <v>30.002578820423611</v>
      </c>
      <c r="AL28" s="50">
        <f>NORM!AL28*NORM!AL$2</f>
        <v>97.904978839571271</v>
      </c>
      <c r="AM28" s="50">
        <f>NORM!AM28*NORM!AM$2</f>
        <v>12.117692579864658</v>
      </c>
      <c r="AN28" s="50">
        <f>NORM!AN28*NORM!AN$2</f>
        <v>21.074578403276067</v>
      </c>
      <c r="AO28" s="28"/>
      <c r="AP28" s="28"/>
      <c r="AQ28" s="50">
        <f>NORM!AQ28*NORM!AQ$2</f>
        <v>64.970192648113411</v>
      </c>
      <c r="AR28" s="50">
        <f>NORM!AR28*NORM!AR$2</f>
        <v>83.545772676834616</v>
      </c>
      <c r="AS28" s="50">
        <f>NORM!AS28*NORM!AS$2</f>
        <v>0.44166603265580451</v>
      </c>
      <c r="AT28" s="50">
        <f>NORM!AT28*NORM!AT$2</f>
        <v>0</v>
      </c>
      <c r="AU28" s="50">
        <f>NORM!AU28*NORM!AU$2</f>
        <v>1.3870900418047936</v>
      </c>
      <c r="AV28" s="50">
        <f>NORM!AV28*NORM!AV$2</f>
        <v>12.371465550809452</v>
      </c>
      <c r="AW28" s="50">
        <f>NORM!AW28*NORM!AW$2</f>
        <v>3.2540458346909955</v>
      </c>
      <c r="AX28" s="50">
        <f>NORM!AX28*NORM!AX$2</f>
        <v>1.8595842388419914</v>
      </c>
      <c r="AY28" s="50">
        <f>NORM!AY28*NORM!AY$2</f>
        <v>1.2115046907954938</v>
      </c>
      <c r="AZ28" s="50">
        <f>NORM!AZ28*NORM!AZ$2</f>
        <v>8.4404028730605312</v>
      </c>
      <c r="BA28" s="50">
        <f>NORM!BA28*NORM!BA$2</f>
        <v>7.2025704579070462</v>
      </c>
      <c r="BB28" s="50">
        <f>NORM!BB28*NORM!BB$2</f>
        <v>9.5646145919065564</v>
      </c>
      <c r="BC28" s="50">
        <f>NORM!BC28*NORM!BC$2</f>
        <v>1.3965417359649237</v>
      </c>
      <c r="BD28" s="50">
        <f>NORM!BD28*NORM!BD$2</f>
        <v>29.978171332947749</v>
      </c>
      <c r="BE28" s="50">
        <f>NORM!BE28*NORM!BE$2</f>
        <v>42.879731987688082</v>
      </c>
      <c r="BF28" s="50">
        <f>NORM!BF28*NORM!BF$2</f>
        <v>87.268180492258054</v>
      </c>
      <c r="BG28" s="50">
        <f>NORM!BG28*NORM!BG$2</f>
        <v>100</v>
      </c>
      <c r="BH28" s="28"/>
      <c r="BI28" s="50">
        <f>NORM!BI28*NORM!BI$2</f>
        <v>95.785440613026822</v>
      </c>
      <c r="BJ28" s="28"/>
      <c r="BK28" s="50">
        <f>NORM!BK28*NORM!BK$2</f>
        <v>51.062866584553987</v>
      </c>
      <c r="BL28" s="50">
        <f>NORM!BL28*NORM!BL$2</f>
        <v>50</v>
      </c>
      <c r="BM28" s="50">
        <f>NORM!BM28*NORM!BM$2</f>
        <v>42.740990823320772</v>
      </c>
      <c r="BN28" s="50">
        <f>NORM!BN28*NORM!BN$2</f>
        <v>20.532966385337929</v>
      </c>
      <c r="BO28" s="50">
        <f>NORM!BO28*NORM!BO$2</f>
        <v>0</v>
      </c>
      <c r="BP28" s="28"/>
      <c r="BQ28" s="28"/>
      <c r="BR28" s="28"/>
      <c r="BS28" s="28"/>
      <c r="BT28" s="28"/>
    </row>
    <row r="29" spans="2:72" x14ac:dyDescent="0.25">
      <c r="B29" s="5">
        <v>20</v>
      </c>
      <c r="C29" s="6" t="s">
        <v>43</v>
      </c>
      <c r="D29"/>
      <c r="E29" s="50">
        <f>NORM!E29*NORM!E$2</f>
        <v>77.624565037009873</v>
      </c>
      <c r="F29" s="50">
        <f>NORM!F29*NORM!F$2</f>
        <v>89.915648700021038</v>
      </c>
      <c r="G29" s="50">
        <f>NORM!G29*NORM!G$2</f>
        <v>82.735604349158407</v>
      </c>
      <c r="H29" s="50">
        <f>NORM!H29*NORM!H$2</f>
        <v>92.389260527414791</v>
      </c>
      <c r="I29" s="50">
        <f>NORM!I29*NORM!I$2</f>
        <v>49.252895577843262</v>
      </c>
      <c r="J29" s="50">
        <f>NORM!J29*NORM!J$2</f>
        <v>0</v>
      </c>
      <c r="K29" s="50">
        <f>NORM!K29*NORM!K$2</f>
        <v>0.58695258392975924</v>
      </c>
      <c r="L29" s="50">
        <f>NORM!L29*NORM!L$2</f>
        <v>34.672274268927424</v>
      </c>
      <c r="M29" s="50">
        <f>NORM!M29*NORM!M$2</f>
        <v>39.687902666422126</v>
      </c>
      <c r="N29" s="50">
        <f>NORM!N29*NORM!N$2</f>
        <v>35.45703739867696</v>
      </c>
      <c r="O29" s="50">
        <f>NORM!O29*NORM!O$2</f>
        <v>99.999999999999986</v>
      </c>
      <c r="P29" s="50">
        <f>NORM!P29*NORM!P$2</f>
        <v>100</v>
      </c>
      <c r="Q29" s="50">
        <f>NORM!Q29*NORM!Q$2</f>
        <v>30.690594139817033</v>
      </c>
      <c r="R29" s="50">
        <f>NORM!R29*NORM!R$2</f>
        <v>48.460421522774979</v>
      </c>
      <c r="S29" s="50">
        <f>NORM!S29*NORM!S$2</f>
        <v>74.193803228916437</v>
      </c>
      <c r="T29" s="50">
        <f>NORM!T29*NORM!T$2</f>
        <v>3.4900878034591214</v>
      </c>
      <c r="U29" s="50">
        <f>NORM!U29*NORM!U$2</f>
        <v>11.428996718037277</v>
      </c>
      <c r="V29" s="50">
        <f>NORM!V29*NORM!V$2</f>
        <v>12.875766212882558</v>
      </c>
      <c r="W29" s="50">
        <f>NORM!W29*NORM!W$2</f>
        <v>39.948210249220288</v>
      </c>
      <c r="X29" s="50">
        <f>NORM!X29*NORM!X$2</f>
        <v>33.046790508302074</v>
      </c>
      <c r="Y29" s="50">
        <f>NORM!Y29*NORM!Y$2</f>
        <v>1.0004594665580553</v>
      </c>
      <c r="Z29" s="50">
        <f>NORM!Z29*NORM!Z$2</f>
        <v>1.5021438010492496</v>
      </c>
      <c r="AA29" s="50">
        <f>NORM!AA29*NORM!AA$2</f>
        <v>31.685440950680203</v>
      </c>
      <c r="AB29" s="50">
        <f>NORM!AB29*NORM!AB$2</f>
        <v>3.0766881696454589</v>
      </c>
      <c r="AC29" s="50">
        <f>NORM!AC29*NORM!AC$2</f>
        <v>26.307189542483652</v>
      </c>
      <c r="AD29" s="50">
        <f>NORM!AD29*NORM!AD$2</f>
        <v>43.091534278288606</v>
      </c>
      <c r="AE29" s="50">
        <f>NORM!AE29*NORM!AE$2</f>
        <v>37.524633330620738</v>
      </c>
      <c r="AF29" s="50">
        <f>NORM!AF29*NORM!AF$2</f>
        <v>40.835663688373266</v>
      </c>
      <c r="AG29" s="50">
        <f>NORM!AG29*NORM!AG$2</f>
        <v>48.191579434340177</v>
      </c>
      <c r="AH29" s="50">
        <f>NORM!AH29*NORM!AH$2</f>
        <v>1.6584536436077504</v>
      </c>
      <c r="AI29" s="50">
        <f>NORM!AI29*NORM!AI$2</f>
        <v>50.000000000000007</v>
      </c>
      <c r="AJ29" s="50">
        <f>NORM!AJ29*NORM!AJ$2</f>
        <v>20.542279500389604</v>
      </c>
      <c r="AK29" s="50">
        <f>NORM!AK29*NORM!AK$2</f>
        <v>52.826584358530823</v>
      </c>
      <c r="AL29" s="50">
        <f>NORM!AL29*NORM!AL$2</f>
        <v>0.49615141735017593</v>
      </c>
      <c r="AM29" s="50">
        <f>NORM!AM29*NORM!AM$2</f>
        <v>0</v>
      </c>
      <c r="AN29" s="50">
        <f>NORM!AN29*NORM!AN$2</f>
        <v>28.34382607100715</v>
      </c>
      <c r="AO29" s="28"/>
      <c r="AP29" s="28"/>
      <c r="AQ29" s="50">
        <f>NORM!AQ29*NORM!AQ$2</f>
        <v>41.880310026416161</v>
      </c>
      <c r="AR29" s="50">
        <f>NORM!AR29*NORM!AR$2</f>
        <v>0</v>
      </c>
      <c r="AS29" s="50">
        <f>NORM!AS29*NORM!AS$2</f>
        <v>9.1493880971790329</v>
      </c>
      <c r="AT29" s="50">
        <f>NORM!AT29*NORM!AT$2</f>
        <v>12.755420852737286</v>
      </c>
      <c r="AU29" s="50">
        <f>NORM!AU29*NORM!AU$2</f>
        <v>10.186751262374724</v>
      </c>
      <c r="AV29" s="50">
        <f>NORM!AV29*NORM!AV$2</f>
        <v>15.585040595984935</v>
      </c>
      <c r="AW29" s="50">
        <f>NORM!AW29*NORM!AW$2</f>
        <v>4.9530201285477737</v>
      </c>
      <c r="AX29" s="50">
        <f>NORM!AX29*NORM!AX$2</f>
        <v>3.3165067668959853</v>
      </c>
      <c r="AY29" s="50">
        <f>NORM!AY29*NORM!AY$2</f>
        <v>9.8702054209074639</v>
      </c>
      <c r="AZ29" s="50">
        <f>NORM!AZ29*NORM!AZ$2</f>
        <v>4.2255871591017957</v>
      </c>
      <c r="BA29" s="50">
        <f>NORM!BA29*NORM!BA$2</f>
        <v>2.686755489931691</v>
      </c>
      <c r="BB29" s="50">
        <f>NORM!BB29*NORM!BB$2</f>
        <v>3.0553581691904017</v>
      </c>
      <c r="BC29" s="50">
        <f>NORM!BC29*NORM!BC$2</f>
        <v>4.4685972120954114</v>
      </c>
      <c r="BD29" s="50">
        <f>NORM!BD29*NORM!BD$2</f>
        <v>11.094853869186954</v>
      </c>
      <c r="BE29" s="50">
        <f>NORM!BE29*NORM!BE$2</f>
        <v>6.7442586318184521</v>
      </c>
      <c r="BF29" s="50">
        <f>NORM!BF29*NORM!BF$2</f>
        <v>52.989928971522282</v>
      </c>
      <c r="BG29" s="50">
        <f>NORM!BG29*NORM!BG$2</f>
        <v>0</v>
      </c>
      <c r="BH29" s="28"/>
      <c r="BI29" s="50">
        <f>NORM!BI29*NORM!BI$2</f>
        <v>0</v>
      </c>
      <c r="BJ29" s="28"/>
      <c r="BK29" s="50">
        <f>NORM!BK29*NORM!BK$2</f>
        <v>9.1439061794006129</v>
      </c>
      <c r="BL29" s="50">
        <f>NORM!BL29*NORM!BL$2</f>
        <v>13.390299763726441</v>
      </c>
      <c r="BM29" s="50">
        <f>NORM!BM29*NORM!BM$2</f>
        <v>26.171239938302673</v>
      </c>
      <c r="BN29" s="50">
        <f>NORM!BN29*NORM!BN$2</f>
        <v>0</v>
      </c>
      <c r="BO29" s="50">
        <f>NORM!BO29*NORM!BO$2</f>
        <v>3.1223123102181383</v>
      </c>
      <c r="BP29" s="28"/>
      <c r="BQ29" s="28"/>
      <c r="BR29" s="28"/>
      <c r="BS29" s="28"/>
      <c r="BT29" s="28"/>
    </row>
    <row r="30" spans="2:72" x14ac:dyDescent="0.25">
      <c r="B30" s="5">
        <v>21</v>
      </c>
      <c r="C30" s="6" t="s">
        <v>44</v>
      </c>
      <c r="D30"/>
      <c r="E30" s="50">
        <f>NORM!E30*NORM!E$2</f>
        <v>25.646384298617136</v>
      </c>
      <c r="F30" s="50">
        <f>NORM!F30*NORM!F$2</f>
        <v>70.52481395217491</v>
      </c>
      <c r="G30" s="50">
        <f>NORM!G30*NORM!G$2</f>
        <v>63.970792022119142</v>
      </c>
      <c r="H30" s="50">
        <f>NORM!H30*NORM!H$2</f>
        <v>78.430934309492883</v>
      </c>
      <c r="I30" s="50">
        <f>NORM!I30*NORM!I$2</f>
        <v>9.582946138643452</v>
      </c>
      <c r="J30" s="50">
        <f>NORM!J30*NORM!J$2</f>
        <v>49.31410702132726</v>
      </c>
      <c r="K30" s="50">
        <f>NORM!K30*NORM!K$2</f>
        <v>2.6245460582450511</v>
      </c>
      <c r="L30" s="50">
        <f>NORM!L30*NORM!L$2</f>
        <v>32.049221648196315</v>
      </c>
      <c r="M30" s="50">
        <f>NORM!M30*NORM!M$2</f>
        <v>29.446791129208798</v>
      </c>
      <c r="N30" s="50">
        <f>NORM!N30*NORM!N$2</f>
        <v>29.066046283747138</v>
      </c>
      <c r="O30" s="50">
        <f>NORM!O30*NORM!O$2</f>
        <v>18.181721952581299</v>
      </c>
      <c r="P30" s="50">
        <f>NORM!P30*NORM!P$2</f>
        <v>56.897681002859755</v>
      </c>
      <c r="Q30" s="50">
        <f>NORM!Q30*NORM!Q$2</f>
        <v>20.802668797771378</v>
      </c>
      <c r="R30" s="50">
        <f>NORM!R30*NORM!R$2</f>
        <v>46.239855397817315</v>
      </c>
      <c r="S30" s="50">
        <f>NORM!S30*NORM!S$2</f>
        <v>53.072904497111843</v>
      </c>
      <c r="T30" s="50">
        <f>NORM!T30*NORM!T$2</f>
        <v>17.507676644936698</v>
      </c>
      <c r="U30" s="50">
        <f>NORM!U30*NORM!U$2</f>
        <v>37.889512725512581</v>
      </c>
      <c r="V30" s="50">
        <f>NORM!V30*NORM!V$2</f>
        <v>21.454840048858294</v>
      </c>
      <c r="W30" s="50">
        <f>NORM!W30*NORM!W$2</f>
        <v>28.433574637328654</v>
      </c>
      <c r="X30" s="50">
        <f>NORM!X30*NORM!X$2</f>
        <v>40.346077994783364</v>
      </c>
      <c r="Y30" s="50">
        <f>NORM!Y30*NORM!Y$2</f>
        <v>0.59938665689024551</v>
      </c>
      <c r="Z30" s="50">
        <f>NORM!Z30*NORM!Z$2</f>
        <v>0.3686610375687206</v>
      </c>
      <c r="AA30" s="50">
        <f>NORM!AA30*NORM!AA$2</f>
        <v>28.764791949829526</v>
      </c>
      <c r="AB30" s="50">
        <f>NORM!AB30*NORM!AB$2</f>
        <v>2.0568875184866005</v>
      </c>
      <c r="AC30" s="50">
        <f>NORM!AC30*NORM!AC$2</f>
        <v>41.176470588235304</v>
      </c>
      <c r="AD30" s="50">
        <f>NORM!AD30*NORM!AD$2</f>
        <v>32.295602152612808</v>
      </c>
      <c r="AE30" s="50">
        <f>NORM!AE30*NORM!AE$2</f>
        <v>32.994777656710767</v>
      </c>
      <c r="AF30" s="50">
        <f>NORM!AF30*NORM!AF$2</f>
        <v>32.36618569711009</v>
      </c>
      <c r="AG30" s="50">
        <f>NORM!AG30*NORM!AG$2</f>
        <v>46.223422392196795</v>
      </c>
      <c r="AH30" s="50">
        <f>NORM!AH30*NORM!AH$2</f>
        <v>0.46395198474603599</v>
      </c>
      <c r="AI30" s="50">
        <f>NORM!AI30*NORM!AI$2</f>
        <v>14.290946666893626</v>
      </c>
      <c r="AJ30" s="50">
        <f>NORM!AJ30*NORM!AJ$2</f>
        <v>33.745959421153302</v>
      </c>
      <c r="AK30" s="50">
        <f>NORM!AK30*NORM!AK$2</f>
        <v>51.85339538018129</v>
      </c>
      <c r="AL30" s="50">
        <f>NORM!AL30*NORM!AL$2</f>
        <v>1.6200304324428116</v>
      </c>
      <c r="AM30" s="50">
        <f>NORM!AM30*NORM!AM$2</f>
        <v>18.898155386718912</v>
      </c>
      <c r="AN30" s="50">
        <f>NORM!AN30*NORM!AN$2</f>
        <v>16.270969083599976</v>
      </c>
      <c r="AO30" s="28"/>
      <c r="AP30" s="28"/>
      <c r="AQ30" s="50">
        <f>NORM!AQ30*NORM!AQ$2</f>
        <v>35.35174450726862</v>
      </c>
      <c r="AR30" s="50">
        <f>NORM!AR30*NORM!AR$2</f>
        <v>13.645841893507205</v>
      </c>
      <c r="AS30" s="50">
        <f>NORM!AS30*NORM!AS$2</f>
        <v>5.5229133862994448</v>
      </c>
      <c r="AT30" s="50">
        <f>NORM!AT30*NORM!AT$2</f>
        <v>10.239417898034088</v>
      </c>
      <c r="AU30" s="50">
        <f>NORM!AU30*NORM!AU$2</f>
        <v>10.347763196617999</v>
      </c>
      <c r="AV30" s="50">
        <f>NORM!AV30*NORM!AV$2</f>
        <v>23.461485269734318</v>
      </c>
      <c r="AW30" s="50">
        <f>NORM!AW30*NORM!AW$2</f>
        <v>2.5098052569254903</v>
      </c>
      <c r="AX30" s="50">
        <f>NORM!AX30*NORM!AX$2</f>
        <v>2.237020051744766</v>
      </c>
      <c r="AY30" s="50">
        <f>NORM!AY30*NORM!AY$2</f>
        <v>0.47265073293862847</v>
      </c>
      <c r="AZ30" s="50">
        <f>NORM!AZ30*NORM!AZ$2</f>
        <v>25</v>
      </c>
      <c r="BA30" s="50">
        <f>NORM!BA30*NORM!BA$2</f>
        <v>15.212878578624663</v>
      </c>
      <c r="BB30" s="50">
        <f>NORM!BB30*NORM!BB$2</f>
        <v>25</v>
      </c>
      <c r="BC30" s="50">
        <f>NORM!BC30*NORM!BC$2</f>
        <v>10.63181945428193</v>
      </c>
      <c r="BD30" s="50">
        <f>NORM!BD30*NORM!BD$2</f>
        <v>61.546592723147413</v>
      </c>
      <c r="BE30" s="50">
        <f>NORM!BE30*NORM!BE$2</f>
        <v>18.393851088810568</v>
      </c>
      <c r="BF30" s="50">
        <f>NORM!BF30*NORM!BF$2</f>
        <v>92.713145477396125</v>
      </c>
      <c r="BG30" s="50">
        <f>NORM!BG30*NORM!BG$2</f>
        <v>35.836996731989053</v>
      </c>
      <c r="BH30" s="28"/>
      <c r="BI30" s="50">
        <f>NORM!BI30*NORM!BI$2</f>
        <v>36.563614744351959</v>
      </c>
      <c r="BJ30" s="28"/>
      <c r="BK30" s="50">
        <f>NORM!BK30*NORM!BK$2</f>
        <v>14.12431462645743</v>
      </c>
      <c r="BL30" s="50">
        <f>NORM!BL30*NORM!BL$2</f>
        <v>15.103885850537669</v>
      </c>
      <c r="BM30" s="50">
        <f>NORM!BM30*NORM!BM$2</f>
        <v>29.587840607850552</v>
      </c>
      <c r="BN30" s="50">
        <f>NORM!BN30*NORM!BN$2</f>
        <v>4.187642976747826</v>
      </c>
      <c r="BO30" s="50">
        <f>NORM!BO30*NORM!BO$2</f>
        <v>31.141918921830232</v>
      </c>
      <c r="BP30" s="28"/>
      <c r="BQ30" s="28"/>
      <c r="BR30" s="28"/>
      <c r="BS30" s="28"/>
      <c r="BT30" s="28"/>
    </row>
    <row r="31" spans="2:72" x14ac:dyDescent="0.25">
      <c r="B31" s="5">
        <v>22</v>
      </c>
      <c r="C31" s="6" t="s">
        <v>45</v>
      </c>
      <c r="D31"/>
      <c r="E31" s="50">
        <f>NORM!E31*NORM!E$2</f>
        <v>52.713737014896765</v>
      </c>
      <c r="F31" s="50">
        <f>NORM!F31*NORM!F$2</f>
        <v>84.771119826759488</v>
      </c>
      <c r="G31" s="50">
        <f>NORM!G31*NORM!G$2</f>
        <v>75.157939931643341</v>
      </c>
      <c r="H31" s="50">
        <f>NORM!H31*NORM!H$2</f>
        <v>57.83730880018323</v>
      </c>
      <c r="I31" s="50">
        <f>NORM!I31*NORM!I$2</f>
        <v>71.593190247196688</v>
      </c>
      <c r="J31" s="50">
        <f>NORM!J31*NORM!J$2</f>
        <v>64.304240190959845</v>
      </c>
      <c r="K31" s="50">
        <f>NORM!K31*NORM!K$2</f>
        <v>6.1741888715407285</v>
      </c>
      <c r="L31" s="50">
        <f>NORM!L31*NORM!L$2</f>
        <v>19.863562090422487</v>
      </c>
      <c r="M31" s="50">
        <f>NORM!M31*NORM!M$2</f>
        <v>27.014298162095834</v>
      </c>
      <c r="N31" s="50">
        <f>NORM!N31*NORM!N$2</f>
        <v>22.995925561321997</v>
      </c>
      <c r="O31" s="50">
        <f>NORM!O31*NORM!O$2</f>
        <v>40.566647902077797</v>
      </c>
      <c r="P31" s="50">
        <f>NORM!P31*NORM!P$2</f>
        <v>26.868527118815528</v>
      </c>
      <c r="Q31" s="50">
        <f>NORM!Q31*NORM!Q$2</f>
        <v>17.432644044110262</v>
      </c>
      <c r="R31" s="50">
        <f>NORM!R31*NORM!R$2</f>
        <v>26.930140877963833</v>
      </c>
      <c r="S31" s="50">
        <f>NORM!S31*NORM!S$2</f>
        <v>74.7865273482725</v>
      </c>
      <c r="T31" s="50">
        <f>NORM!T31*NORM!T$2</f>
        <v>28.190235354556609</v>
      </c>
      <c r="U31" s="50">
        <f>NORM!U31*NORM!U$2</f>
        <v>56.040179253394406</v>
      </c>
      <c r="V31" s="50">
        <f>NORM!V31*NORM!V$2</f>
        <v>23.508813051792085</v>
      </c>
      <c r="W31" s="50">
        <f>NORM!W31*NORM!W$2</f>
        <v>3.208246301754003</v>
      </c>
      <c r="X31" s="50">
        <f>NORM!X31*NORM!X$2</f>
        <v>11.3572746357911</v>
      </c>
      <c r="Y31" s="50">
        <f>NORM!Y31*NORM!Y$2</f>
        <v>7.3288032784718489</v>
      </c>
      <c r="Z31" s="50">
        <f>NORM!Z31*NORM!Z$2</f>
        <v>1.909761867745857</v>
      </c>
      <c r="AA31" s="50">
        <f>NORM!AA31*NORM!AA$2</f>
        <v>56.022755274103446</v>
      </c>
      <c r="AB31" s="50">
        <f>NORM!AB31*NORM!AB$2</f>
        <v>11.180794472723116</v>
      </c>
      <c r="AC31" s="50">
        <f>NORM!AC31*NORM!AC$2</f>
        <v>37.091503267973863</v>
      </c>
      <c r="AD31" s="50">
        <f>NORM!AD31*NORM!AD$2</f>
        <v>41.188974062387381</v>
      </c>
      <c r="AE31" s="50">
        <f>NORM!AE31*NORM!AE$2</f>
        <v>34.568347681045871</v>
      </c>
      <c r="AF31" s="50">
        <f>NORM!AF31*NORM!AF$2</f>
        <v>41.188735401985205</v>
      </c>
      <c r="AG31" s="50">
        <f>NORM!AG31*NORM!AG$2</f>
        <v>42.031125049201577</v>
      </c>
      <c r="AH31" s="50">
        <f>NORM!AH31*NORM!AH$2</f>
        <v>0.90909090909090917</v>
      </c>
      <c r="AI31" s="50">
        <f>NORM!AI31*NORM!AI$2</f>
        <v>10.519820128113661</v>
      </c>
      <c r="AJ31" s="50">
        <f>NORM!AJ31*NORM!AJ$2</f>
        <v>27.784315135460403</v>
      </c>
      <c r="AK31" s="50">
        <f>NORM!AK31*NORM!AK$2</f>
        <v>73.489424716698963</v>
      </c>
      <c r="AL31" s="50">
        <f>NORM!AL31*NORM!AL$2</f>
        <v>53.027943221279081</v>
      </c>
      <c r="AM31" s="50">
        <f>NORM!AM31*NORM!AM$2</f>
        <v>3.632484763620921</v>
      </c>
      <c r="AN31" s="50">
        <f>NORM!AN31*NORM!AN$2</f>
        <v>18.249346259245861</v>
      </c>
      <c r="AO31" s="28"/>
      <c r="AP31" s="28"/>
      <c r="AQ31" s="50">
        <f>NORM!AQ31*NORM!AQ$2</f>
        <v>81.526064301482975</v>
      </c>
      <c r="AR31" s="50">
        <f>NORM!AR31*NORM!AR$2</f>
        <v>12.09589135261974</v>
      </c>
      <c r="AS31" s="50">
        <f>NORM!AS31*NORM!AS$2</f>
        <v>15.671903827323746</v>
      </c>
      <c r="AT31" s="50">
        <f>NORM!AT31*NORM!AT$2</f>
        <v>15.932594785398216</v>
      </c>
      <c r="AU31" s="50">
        <f>NORM!AU31*NORM!AU$2</f>
        <v>15.702758671823029</v>
      </c>
      <c r="AV31" s="50">
        <f>NORM!AV31*NORM!AV$2</f>
        <v>12.50370421377534</v>
      </c>
      <c r="AW31" s="50">
        <f>NORM!AW31*NORM!AW$2</f>
        <v>0</v>
      </c>
      <c r="AX31" s="50">
        <f>NORM!AX31*NORM!AX$2</f>
        <v>0</v>
      </c>
      <c r="AY31" s="50">
        <f>NORM!AY31*NORM!AY$2</f>
        <v>0</v>
      </c>
      <c r="AZ31" s="50">
        <f>NORM!AZ31*NORM!AZ$2</f>
        <v>6.1822043808502398</v>
      </c>
      <c r="BA31" s="50">
        <f>NORM!BA31*NORM!BA$2</f>
        <v>2.688690524536153</v>
      </c>
      <c r="BB31" s="50">
        <f>NORM!BB31*NORM!BB$2</f>
        <v>2.4313500695158687</v>
      </c>
      <c r="BC31" s="50">
        <f>NORM!BC31*NORM!BC$2</f>
        <v>5.3712651112047229</v>
      </c>
      <c r="BD31" s="50">
        <f>NORM!BD31*NORM!BD$2</f>
        <v>42.222653280552272</v>
      </c>
      <c r="BE31" s="50">
        <f>NORM!BE31*NORM!BE$2</f>
        <v>21.400053396992785</v>
      </c>
      <c r="BF31" s="50">
        <f>NORM!BF31*NORM!BF$2</f>
        <v>60.490371301044711</v>
      </c>
      <c r="BG31" s="50">
        <f>NORM!BG31*NORM!BG$2</f>
        <v>19.237460256140022</v>
      </c>
      <c r="BH31" s="28"/>
      <c r="BI31" s="50">
        <f>NORM!BI31*NORM!BI$2</f>
        <v>75.037602361985407</v>
      </c>
      <c r="BJ31" s="28"/>
      <c r="BK31" s="50">
        <f>NORM!BK31*NORM!BK$2</f>
        <v>58.027322458128161</v>
      </c>
      <c r="BL31" s="50">
        <f>NORM!BL31*NORM!BL$2</f>
        <v>39.019496695719759</v>
      </c>
      <c r="BM31" s="50">
        <f>NORM!BM31*NORM!BM$2</f>
        <v>47.901078894783375</v>
      </c>
      <c r="BN31" s="50">
        <f>NORM!BN31*NORM!BN$2</f>
        <v>18.422443903394768</v>
      </c>
      <c r="BO31" s="50">
        <f>NORM!BO31*NORM!BO$2</f>
        <v>23.506911661440991</v>
      </c>
      <c r="BP31" s="28"/>
      <c r="BQ31" s="28"/>
      <c r="BR31" s="28"/>
      <c r="BS31" s="28"/>
      <c r="BT31" s="28"/>
    </row>
    <row r="32" spans="2:72" x14ac:dyDescent="0.25">
      <c r="B32" s="5">
        <v>23</v>
      </c>
      <c r="C32" s="6" t="s">
        <v>46</v>
      </c>
      <c r="D32"/>
      <c r="E32" s="50">
        <f>NORM!E32*NORM!E$2</f>
        <v>26.539600597824016</v>
      </c>
      <c r="F32" s="50">
        <f>NORM!F32*NORM!F$2</f>
        <v>38.775435201111051</v>
      </c>
      <c r="G32" s="50">
        <f>NORM!G32*NORM!G$2</f>
        <v>87.066984338815658</v>
      </c>
      <c r="H32" s="50">
        <f>NORM!H32*NORM!H$2</f>
        <v>100</v>
      </c>
      <c r="I32" s="50">
        <f>NORM!I32*NORM!I$2</f>
        <v>98.473389203685073</v>
      </c>
      <c r="J32" s="50">
        <f>NORM!J32*NORM!J$2</f>
        <v>100</v>
      </c>
      <c r="K32" s="50">
        <f>NORM!K32*NORM!K$2</f>
        <v>7.6921636429054718</v>
      </c>
      <c r="L32" s="50">
        <f>NORM!L32*NORM!L$2</f>
        <v>39.973921034899597</v>
      </c>
      <c r="M32" s="50">
        <f>NORM!M32*NORM!M$2</f>
        <v>20.180928065374658</v>
      </c>
      <c r="N32" s="50">
        <f>NORM!N32*NORM!N$2</f>
        <v>1.2332795430061376</v>
      </c>
      <c r="O32" s="50">
        <f>NORM!O32*NORM!O$2</f>
        <v>21.377689077457102</v>
      </c>
      <c r="P32" s="50">
        <f>NORM!P32*NORM!P$2</f>
        <v>40.812080949595149</v>
      </c>
      <c r="Q32" s="50">
        <f>NORM!Q32*NORM!Q$2</f>
        <v>69.674285257491093</v>
      </c>
      <c r="R32" s="50">
        <f>NORM!R32*NORM!R$2</f>
        <v>23.849140052649936</v>
      </c>
      <c r="S32" s="50">
        <f>NORM!S32*NORM!S$2</f>
        <v>57.630132526950277</v>
      </c>
      <c r="T32" s="50">
        <f>NORM!T32*NORM!T$2</f>
        <v>28.098866272727914</v>
      </c>
      <c r="U32" s="50">
        <f>NORM!U32*NORM!U$2</f>
        <v>58.822480421187294</v>
      </c>
      <c r="V32" s="50">
        <f>NORM!V32*NORM!V$2</f>
        <v>22.121315962441219</v>
      </c>
      <c r="W32" s="50">
        <f>NORM!W32*NORM!W$2</f>
        <v>12.150562247846851</v>
      </c>
      <c r="X32" s="50">
        <f>NORM!X32*NORM!X$2</f>
        <v>20.382976016286047</v>
      </c>
      <c r="Y32" s="50">
        <f>NORM!Y32*NORM!Y$2</f>
        <v>3.5168289760998146</v>
      </c>
      <c r="Z32" s="50">
        <f>NORM!Z32*NORM!Z$2</f>
        <v>9.8563623459240333</v>
      </c>
      <c r="AA32" s="50">
        <f>NORM!AA32*NORM!AA$2</f>
        <v>35.516713018501079</v>
      </c>
      <c r="AB32" s="50">
        <f>NORM!AB32*NORM!AB$2</f>
        <v>0</v>
      </c>
      <c r="AC32" s="50">
        <f>NORM!AC32*NORM!AC$2</f>
        <v>50</v>
      </c>
      <c r="AD32" s="50">
        <f>NORM!AD32*NORM!AD$2</f>
        <v>35.828331969402591</v>
      </c>
      <c r="AE32" s="50">
        <f>NORM!AE32*NORM!AE$2</f>
        <v>29.196567024785381</v>
      </c>
      <c r="AF32" s="50">
        <f>NORM!AF32*NORM!AF$2</f>
        <v>19.93071961423307</v>
      </c>
      <c r="AG32" s="50">
        <f>NORM!AG32*NORM!AG$2</f>
        <v>36.851449609891091</v>
      </c>
      <c r="AH32" s="50">
        <f>NORM!AH32*NORM!AH$2</f>
        <v>2.7272727272727275</v>
      </c>
      <c r="AI32" s="50">
        <f>NORM!AI32*NORM!AI$2</f>
        <v>9.0228130495288106</v>
      </c>
      <c r="AJ32" s="50">
        <f>NORM!AJ32*NORM!AJ$2</f>
        <v>5.0624737820994588</v>
      </c>
      <c r="AK32" s="50">
        <f>NORM!AK32*NORM!AK$2</f>
        <v>36.190259363695162</v>
      </c>
      <c r="AL32" s="50">
        <f>NORM!AL32*NORM!AL$2</f>
        <v>14.798745217831431</v>
      </c>
      <c r="AM32" s="50">
        <f>NORM!AM32*NORM!AM$2</f>
        <v>7.2256246981276817</v>
      </c>
      <c r="AN32" s="50">
        <f>NORM!AN32*NORM!AN$2</f>
        <v>20.05204394794206</v>
      </c>
      <c r="AO32" s="28"/>
      <c r="AP32" s="28"/>
      <c r="AQ32" s="50">
        <f>NORM!AQ32*NORM!AQ$2</f>
        <v>24.718295690822242</v>
      </c>
      <c r="AR32" s="50">
        <f>NORM!AR32*NORM!AR$2</f>
        <v>25.929281197425006</v>
      </c>
      <c r="AS32" s="50">
        <f>NORM!AS32*NORM!AS$2</f>
        <v>3.6418498121239269</v>
      </c>
      <c r="AT32" s="50">
        <f>NORM!AT32*NORM!AT$2</f>
        <v>3.988897521760558</v>
      </c>
      <c r="AU32" s="50">
        <f>NORM!AU32*NORM!AU$2</f>
        <v>2.4525727297528088</v>
      </c>
      <c r="AV32" s="50">
        <f>NORM!AV32*NORM!AV$2</f>
        <v>9.3863516920942498</v>
      </c>
      <c r="AW32" s="50">
        <f>NORM!AW32*NORM!AW$2</f>
        <v>14.882668071522559</v>
      </c>
      <c r="AX32" s="50">
        <f>NORM!AX32*NORM!AX$2</f>
        <v>12.231013856288332</v>
      </c>
      <c r="AY32" s="50">
        <f>NORM!AY32*NORM!AY$2</f>
        <v>4.0407720893743821</v>
      </c>
      <c r="AZ32" s="50">
        <f>NORM!AZ32*NORM!AZ$2</f>
        <v>7.8139718887662246</v>
      </c>
      <c r="BA32" s="50">
        <f>NORM!BA32*NORM!BA$2</f>
        <v>1.4410821215351755</v>
      </c>
      <c r="BB32" s="50">
        <f>NORM!BB32*NORM!BB$2</f>
        <v>5.3185433748164979</v>
      </c>
      <c r="BC32" s="50">
        <f>NORM!BC32*NORM!BC$2</f>
        <v>8.6368882575994501</v>
      </c>
      <c r="BD32" s="50">
        <f>NORM!BD32*NORM!BD$2</f>
        <v>0</v>
      </c>
      <c r="BE32" s="50">
        <f>NORM!BE32*NORM!BE$2</f>
        <v>20.901261757325802</v>
      </c>
      <c r="BF32" s="50">
        <f>NORM!BF32*NORM!BF$2</f>
        <v>57.0447409540172</v>
      </c>
      <c r="BG32" s="50">
        <f>NORM!BG32*NORM!BG$2</f>
        <v>11.621445965082305</v>
      </c>
      <c r="BH32" s="28"/>
      <c r="BI32" s="50">
        <f>NORM!BI32*NORM!BI$2</f>
        <v>97.241379310344826</v>
      </c>
      <c r="BJ32" s="28"/>
      <c r="BK32" s="50">
        <f>NORM!BK32*NORM!BK$2</f>
        <v>88.045552334780581</v>
      </c>
      <c r="BL32" s="50">
        <f>NORM!BL32*NORM!BL$2</f>
        <v>38.73322439946012</v>
      </c>
      <c r="BM32" s="50">
        <f>NORM!BM32*NORM!BM$2</f>
        <v>44.641183684935186</v>
      </c>
      <c r="BN32" s="50">
        <f>NORM!BN32*NORM!BN$2</f>
        <v>15.106454874031304</v>
      </c>
      <c r="BO32" s="50">
        <f>NORM!BO32*NORM!BO$2</f>
        <v>18.91935681771843</v>
      </c>
      <c r="BP32" s="28"/>
      <c r="BQ32" s="28"/>
      <c r="BR32" s="28"/>
      <c r="BS32" s="28"/>
      <c r="BT32" s="28"/>
    </row>
    <row r="33" spans="2:72" x14ac:dyDescent="0.25">
      <c r="B33" s="5">
        <v>24</v>
      </c>
      <c r="C33" s="6" t="s">
        <v>47</v>
      </c>
      <c r="D33"/>
      <c r="E33" s="50">
        <f>NORM!E33*NORM!E$2</f>
        <v>89.609228490134313</v>
      </c>
      <c r="F33" s="50">
        <f>NORM!F33*NORM!F$2</f>
        <v>76.625988147735569</v>
      </c>
      <c r="G33" s="50">
        <f>NORM!G33*NORM!G$2</f>
        <v>43.787950370193279</v>
      </c>
      <c r="H33" s="50">
        <f>NORM!H33*NORM!H$2</f>
        <v>47.511957879963738</v>
      </c>
      <c r="I33" s="50">
        <f>NORM!I33*NORM!I$2</f>
        <v>54.814221157715345</v>
      </c>
      <c r="J33" s="50">
        <f>NORM!J33*NORM!J$2</f>
        <v>53.085244070985254</v>
      </c>
      <c r="K33" s="50">
        <f>NORM!K33*NORM!K$2</f>
        <v>3.7493229209887717</v>
      </c>
      <c r="L33" s="50">
        <f>NORM!L33*NORM!L$2</f>
        <v>31.947712793254524</v>
      </c>
      <c r="M33" s="50">
        <f>NORM!M33*NORM!M$2</f>
        <v>21.530696519146993</v>
      </c>
      <c r="N33" s="50">
        <f>NORM!N33*NORM!N$2</f>
        <v>23.765158204459997</v>
      </c>
      <c r="O33" s="50">
        <f>NORM!O33*NORM!O$2</f>
        <v>12.687737349695238</v>
      </c>
      <c r="P33" s="50">
        <f>NORM!P33*NORM!P$2</f>
        <v>51.528664911264158</v>
      </c>
      <c r="Q33" s="50">
        <f>NORM!Q33*NORM!Q$2</f>
        <v>28.143231685815902</v>
      </c>
      <c r="R33" s="50">
        <f>NORM!R33*NORM!R$2</f>
        <v>40.19611676307408</v>
      </c>
      <c r="S33" s="50">
        <f>NORM!S33*NORM!S$2</f>
        <v>53.493119173793581</v>
      </c>
      <c r="T33" s="50">
        <f>NORM!T33*NORM!T$2</f>
        <v>20.088530658490757</v>
      </c>
      <c r="U33" s="50">
        <f>NORM!U33*NORM!U$2</f>
        <v>48.928567441387841</v>
      </c>
      <c r="V33" s="50">
        <f>NORM!V33*NORM!V$2</f>
        <v>14.908589492159825</v>
      </c>
      <c r="W33" s="50">
        <f>NORM!W33*NORM!W$2</f>
        <v>30.794872528541578</v>
      </c>
      <c r="X33" s="50">
        <f>NORM!X33*NORM!X$2</f>
        <v>40.338125834976779</v>
      </c>
      <c r="Y33" s="50">
        <f>NORM!Y33*NORM!Y$2</f>
        <v>3.81508532309573E-2</v>
      </c>
      <c r="Z33" s="50">
        <f>NORM!Z33*NORM!Z$2</f>
        <v>0.78524864135150874</v>
      </c>
      <c r="AA33" s="50">
        <f>NORM!AA33*NORM!AA$2</f>
        <v>49.526074022664204</v>
      </c>
      <c r="AB33" s="50">
        <f>NORM!AB33*NORM!AB$2</f>
        <v>16.033497373743284</v>
      </c>
      <c r="AC33" s="50">
        <f>NORM!AC33*NORM!AC$2</f>
        <v>49.346405228758186</v>
      </c>
      <c r="AD33" s="50">
        <f>NORM!AD33*NORM!AD$2</f>
        <v>36.584097791225268</v>
      </c>
      <c r="AE33" s="50">
        <f>NORM!AE33*NORM!AE$2</f>
        <v>23.643166698489821</v>
      </c>
      <c r="AF33" s="50">
        <f>NORM!AF33*NORM!AF$2</f>
        <v>23.422078658709939</v>
      </c>
      <c r="AG33" s="50">
        <f>NORM!AG33*NORM!AG$2</f>
        <v>44.469141830720709</v>
      </c>
      <c r="AH33" s="50">
        <f>NORM!AH33*NORM!AH$2</f>
        <v>0.5113306152895587</v>
      </c>
      <c r="AI33" s="50">
        <f>NORM!AI33*NORM!AI$2</f>
        <v>18.535600134217013</v>
      </c>
      <c r="AJ33" s="50">
        <f>NORM!AJ33*NORM!AJ$2</f>
        <v>4.7057654836888796</v>
      </c>
      <c r="AK33" s="50">
        <f>NORM!AK33*NORM!AK$2</f>
        <v>47.674904343795902</v>
      </c>
      <c r="AL33" s="50">
        <f>NORM!AL33*NORM!AL$2</f>
        <v>6.1274097197525998</v>
      </c>
      <c r="AM33" s="50">
        <f>NORM!AM33*NORM!AM$2</f>
        <v>13.342296916909943</v>
      </c>
      <c r="AN33" s="50">
        <f>NORM!AN33*NORM!AN$2</f>
        <v>8.6294269217800004</v>
      </c>
      <c r="AO33" s="28"/>
      <c r="AP33" s="28"/>
      <c r="AQ33" s="50">
        <f>NORM!AQ33*NORM!AQ$2</f>
        <v>74.694714666095564</v>
      </c>
      <c r="AR33" s="50">
        <f>NORM!AR33*NORM!AR$2</f>
        <v>18.222190712145025</v>
      </c>
      <c r="AS33" s="50">
        <f>NORM!AS33*NORM!AS$2</f>
        <v>5.8666580361315883E-2</v>
      </c>
      <c r="AT33" s="50">
        <f>NORM!AT33*NORM!AT$2</f>
        <v>2.9408531571562881</v>
      </c>
      <c r="AU33" s="50">
        <f>NORM!AU33*NORM!AU$2</f>
        <v>2.4349514362818439</v>
      </c>
      <c r="AV33" s="50">
        <f>NORM!AV33*NORM!AV$2</f>
        <v>13.427881552035732</v>
      </c>
      <c r="AW33" s="50">
        <f>NORM!AW33*NORM!AW$2</f>
        <v>16.568645307760598</v>
      </c>
      <c r="AX33" s="50">
        <f>NORM!AX33*NORM!AX$2</f>
        <v>10.302108445260782</v>
      </c>
      <c r="AY33" s="50">
        <f>NORM!AY33*NORM!AY$2</f>
        <v>11.721005410178318</v>
      </c>
      <c r="AZ33" s="50">
        <f>NORM!AZ33*NORM!AZ$2</f>
        <v>10.52882177958892</v>
      </c>
      <c r="BA33" s="50">
        <f>NORM!BA33*NORM!BA$2</f>
        <v>7.3618413891543568</v>
      </c>
      <c r="BB33" s="50">
        <f>NORM!BB33*NORM!BB$2</f>
        <v>15.004198820900259</v>
      </c>
      <c r="BC33" s="50">
        <f>NORM!BC33*NORM!BC$2</f>
        <v>6.8335218015809893</v>
      </c>
      <c r="BD33" s="50">
        <f>NORM!BD33*NORM!BD$2</f>
        <v>46.038433301085711</v>
      </c>
      <c r="BE33" s="50">
        <f>NORM!BE33*NORM!BE$2</f>
        <v>23.233590779916383</v>
      </c>
      <c r="BF33" s="50">
        <f>NORM!BF33*NORM!BF$2</f>
        <v>75.557441327627458</v>
      </c>
      <c r="BG33" s="50">
        <f>NORM!BG33*NORM!BG$2</f>
        <v>8.1188050353332724</v>
      </c>
      <c r="BH33" s="28"/>
      <c r="BI33" s="50">
        <f>NORM!BI33*NORM!BI$2</f>
        <v>99.286563614744352</v>
      </c>
      <c r="BJ33" s="28"/>
      <c r="BK33" s="50">
        <f>NORM!BK33*NORM!BK$2</f>
        <v>39.163367322921836</v>
      </c>
      <c r="BL33" s="50">
        <f>NORM!BL33*NORM!BL$2</f>
        <v>35.772773537592336</v>
      </c>
      <c r="BM33" s="50">
        <f>NORM!BM33*NORM!BM$2</f>
        <v>33.267462243067527</v>
      </c>
      <c r="BN33" s="50">
        <f>NORM!BN33*NORM!BN$2</f>
        <v>10.517623719301254</v>
      </c>
      <c r="BO33" s="50">
        <f>NORM!BO33*NORM!BO$2</f>
        <v>9.9151353213877762</v>
      </c>
      <c r="BP33" s="28"/>
      <c r="BQ33" s="28"/>
      <c r="BR33" s="28"/>
      <c r="BS33" s="28"/>
      <c r="BT33" s="28"/>
    </row>
    <row r="34" spans="2:72" x14ac:dyDescent="0.25">
      <c r="B34" s="5">
        <v>25</v>
      </c>
      <c r="C34" s="6" t="s">
        <v>48</v>
      </c>
      <c r="D34"/>
      <c r="E34" s="50">
        <f>NORM!E34*NORM!E$2</f>
        <v>90.461554959043141</v>
      </c>
      <c r="F34" s="50">
        <f>NORM!F34*NORM!F$2</f>
        <v>52.956196908387071</v>
      </c>
      <c r="G34" s="50">
        <f>NORM!G34*NORM!G$2</f>
        <v>62.465670518650292</v>
      </c>
      <c r="H34" s="50">
        <f>NORM!H34*NORM!H$2</f>
        <v>46.04656871624784</v>
      </c>
      <c r="I34" s="50">
        <f>NORM!I34*NORM!I$2</f>
        <v>87.791947574317433</v>
      </c>
      <c r="J34" s="50">
        <f>NORM!J34*NORM!J$2</f>
        <v>61.997649824797179</v>
      </c>
      <c r="K34" s="50">
        <f>NORM!K34*NORM!K$2</f>
        <v>7.553147179902199</v>
      </c>
      <c r="L34" s="50">
        <f>NORM!L34*NORM!L$2</f>
        <v>42.754201561269539</v>
      </c>
      <c r="M34" s="50">
        <f>NORM!M34*NORM!M$2</f>
        <v>11.243766320073259</v>
      </c>
      <c r="N34" s="50">
        <f>NORM!N34*NORM!N$2</f>
        <v>16.415196260230736</v>
      </c>
      <c r="O34" s="50">
        <f>NORM!O34*NORM!O$2</f>
        <v>49.811119466915152</v>
      </c>
      <c r="P34" s="50">
        <f>NORM!P34*NORM!P$2</f>
        <v>47.178682443836003</v>
      </c>
      <c r="Q34" s="50">
        <f>NORM!Q34*NORM!Q$2</f>
        <v>14.72556935873493</v>
      </c>
      <c r="R34" s="50">
        <f>NORM!R34*NORM!R$2</f>
        <v>28.467536671738795</v>
      </c>
      <c r="S34" s="50">
        <f>NORM!S34*NORM!S$2</f>
        <v>5.6424779953993012</v>
      </c>
      <c r="T34" s="50">
        <f>NORM!T34*NORM!T$2</f>
        <v>29.006106128883175</v>
      </c>
      <c r="U34" s="50">
        <f>NORM!U34*NORM!U$2</f>
        <v>62.786536520361082</v>
      </c>
      <c r="V34" s="50">
        <f>NORM!V34*NORM!V$2</f>
        <v>25.927512809286668</v>
      </c>
      <c r="W34" s="50">
        <f>NORM!W34*NORM!W$2</f>
        <v>45.971987753583804</v>
      </c>
      <c r="X34" s="50">
        <f>NORM!X34*NORM!X$2</f>
        <v>33.113588650677485</v>
      </c>
      <c r="Y34" s="50">
        <f>NORM!Y34*NORM!Y$2</f>
        <v>2.002947357822439</v>
      </c>
      <c r="Z34" s="50">
        <f>NORM!Z34*NORM!Z$2</f>
        <v>1.2856167113731316</v>
      </c>
      <c r="AA34" s="50">
        <f>NORM!AA34*NORM!AA$2</f>
        <v>45.059902943181662</v>
      </c>
      <c r="AB34" s="50">
        <f>NORM!AB34*NORM!AB$2</f>
        <v>3.4543183798651005</v>
      </c>
      <c r="AC34" s="50">
        <f>NORM!AC34*NORM!AC$2</f>
        <v>31.535947712418295</v>
      </c>
      <c r="AD34" s="50">
        <f>NORM!AD34*NORM!AD$2</f>
        <v>18.970483414785015</v>
      </c>
      <c r="AE34" s="50">
        <f>NORM!AE34*NORM!AE$2</f>
        <v>32.478826755603116</v>
      </c>
      <c r="AF34" s="50">
        <f>NORM!AF34*NORM!AF$2</f>
        <v>28.369255546356669</v>
      </c>
      <c r="AG34" s="50">
        <f>NORM!AG34*NORM!AG$2</f>
        <v>41.983162850201218</v>
      </c>
      <c r="AH34" s="50">
        <f>NORM!AH34*NORM!AH$2</f>
        <v>2.4865205700985538</v>
      </c>
      <c r="AI34" s="50">
        <f>NORM!AI34*NORM!AI$2</f>
        <v>14.823145617255189</v>
      </c>
      <c r="AJ34" s="50">
        <f>NORM!AJ34*NORM!AJ$2</f>
        <v>28.047571587220752</v>
      </c>
      <c r="AK34" s="50">
        <f>NORM!AK34*NORM!AK$2</f>
        <v>32.532532098306248</v>
      </c>
      <c r="AL34" s="50">
        <f>NORM!AL34*NORM!AL$2</f>
        <v>42.11852559976294</v>
      </c>
      <c r="AM34" s="50">
        <f>NORM!AM34*NORM!AM$2</f>
        <v>17.872038294437456</v>
      </c>
      <c r="AN34" s="50">
        <f>NORM!AN34*NORM!AN$2</f>
        <v>16.149105116868849</v>
      </c>
      <c r="AO34" s="28"/>
      <c r="AP34" s="28"/>
      <c r="AQ34" s="50">
        <f>NORM!AQ34*NORM!AQ$2</f>
        <v>93.11317828591848</v>
      </c>
      <c r="AR34" s="50">
        <f>NORM!AR34*NORM!AR$2</f>
        <v>8.9443092978600163</v>
      </c>
      <c r="AS34" s="50">
        <f>NORM!AS34*NORM!AS$2</f>
        <v>3.4461620309343117</v>
      </c>
      <c r="AT34" s="50">
        <f>NORM!AT34*NORM!AT$2</f>
        <v>2.9299784991426878</v>
      </c>
      <c r="AU34" s="50">
        <f>NORM!AU34*NORM!AU$2</f>
        <v>10.452782281281486</v>
      </c>
      <c r="AV34" s="50">
        <f>NORM!AV34*NORM!AV$2</f>
        <v>10.924943551081524</v>
      </c>
      <c r="AW34" s="50">
        <f>NORM!AW34*NORM!AW$2</f>
        <v>10.158289703082609</v>
      </c>
      <c r="AX34" s="50">
        <f>NORM!AX34*NORM!AX$2</f>
        <v>6.0350318807054144</v>
      </c>
      <c r="AY34" s="50">
        <f>NORM!AY34*NORM!AY$2</f>
        <v>4.5079452505203861</v>
      </c>
      <c r="AZ34" s="50">
        <f>NORM!AZ34*NORM!AZ$2</f>
        <v>4.7782311360470802</v>
      </c>
      <c r="BA34" s="50">
        <f>NORM!BA34*NORM!BA$2</f>
        <v>7.2830901015961604</v>
      </c>
      <c r="BB34" s="50">
        <f>NORM!BB34*NORM!BB$2</f>
        <v>14.321977618538151</v>
      </c>
      <c r="BC34" s="50">
        <f>NORM!BC34*NORM!BC$2</f>
        <v>7.327730572040636</v>
      </c>
      <c r="BD34" s="50">
        <f>NORM!BD34*NORM!BD$2</f>
        <v>100</v>
      </c>
      <c r="BE34" s="50">
        <f>NORM!BE34*NORM!BE$2</f>
        <v>99.234991541848714</v>
      </c>
      <c r="BF34" s="50">
        <f>NORM!BF34*NORM!BF$2</f>
        <v>20.289338836992052</v>
      </c>
      <c r="BG34" s="50">
        <f>NORM!BG34*NORM!BG$2</f>
        <v>22.476038266193417</v>
      </c>
      <c r="BH34" s="28"/>
      <c r="BI34" s="50">
        <f>NORM!BI34*NORM!BI$2</f>
        <v>19.518542615484712</v>
      </c>
      <c r="BJ34" s="28"/>
      <c r="BK34" s="50">
        <f>NORM!BK34*NORM!BK$2</f>
        <v>92.302740951065104</v>
      </c>
      <c r="BL34" s="50">
        <f>NORM!BL34*NORM!BL$2</f>
        <v>43.189909567708661</v>
      </c>
      <c r="BM34" s="50">
        <f>NORM!BM34*NORM!BM$2</f>
        <v>21.493969150949127</v>
      </c>
      <c r="BN34" s="50">
        <f>NORM!BN34*NORM!BN$2</f>
        <v>37.228656272537712</v>
      </c>
      <c r="BO34" s="50">
        <f>NORM!BO34*NORM!BO$2</f>
        <v>12.634885578241008</v>
      </c>
      <c r="BP34" s="28"/>
      <c r="BQ34" s="28"/>
      <c r="BR34" s="28"/>
      <c r="BS34" s="28"/>
      <c r="BT34" s="28"/>
    </row>
    <row r="35" spans="2:72" x14ac:dyDescent="0.25">
      <c r="B35" s="5">
        <v>26</v>
      </c>
      <c r="C35" s="6" t="s">
        <v>49</v>
      </c>
      <c r="D35"/>
      <c r="E35" s="50">
        <f>NORM!E35*NORM!E$2</f>
        <v>45.572633671084674</v>
      </c>
      <c r="F35" s="50">
        <f>NORM!F35*NORM!F$2</f>
        <v>39.130626964199948</v>
      </c>
      <c r="G35" s="50">
        <f>NORM!G35*NORM!G$2</f>
        <v>65.432709568711573</v>
      </c>
      <c r="H35" s="50">
        <f>NORM!H35*NORM!H$2</f>
        <v>35.395158257215108</v>
      </c>
      <c r="I35" s="50">
        <f>NORM!I35*NORM!I$2</f>
        <v>66.651608231230213</v>
      </c>
      <c r="J35" s="50">
        <f>NORM!J35*NORM!J$2</f>
        <v>59.582162504828851</v>
      </c>
      <c r="K35" s="50">
        <f>NORM!K35*NORM!K$2</f>
        <v>7.8683449531357681</v>
      </c>
      <c r="L35" s="50">
        <f>NORM!L35*NORM!L$2</f>
        <v>29.019432772555778</v>
      </c>
      <c r="M35" s="50">
        <f>NORM!M35*NORM!M$2</f>
        <v>43.553569909277265</v>
      </c>
      <c r="N35" s="50">
        <f>NORM!N35*NORM!N$2</f>
        <v>3.7512841947219981</v>
      </c>
      <c r="O35" s="50">
        <f>NORM!O35*NORM!O$2</f>
        <v>29.32512847946375</v>
      </c>
      <c r="P35" s="50">
        <f>NORM!P35*NORM!P$2</f>
        <v>9.3681471023785345</v>
      </c>
      <c r="Q35" s="50">
        <f>NORM!Q35*NORM!Q$2</f>
        <v>59.739568427194385</v>
      </c>
      <c r="R35" s="50">
        <f>NORM!R35*NORM!R$2</f>
        <v>26.546380815426073</v>
      </c>
      <c r="S35" s="50">
        <f>NORM!S35*NORM!S$2</f>
        <v>42.776695944779519</v>
      </c>
      <c r="T35" s="50">
        <f>NORM!T35*NORM!T$2</f>
        <v>35.257205724701087</v>
      </c>
      <c r="U35" s="50">
        <f>NORM!U35*NORM!U$2</f>
        <v>73.20270165611187</v>
      </c>
      <c r="V35" s="50">
        <f>NORM!V35*NORM!V$2</f>
        <v>0</v>
      </c>
      <c r="W35" s="50">
        <f>NORM!W35*NORM!W$2</f>
        <v>32.942287332970913</v>
      </c>
      <c r="X35" s="50">
        <f>NORM!X35*NORM!X$2</f>
        <v>23.158279788790615</v>
      </c>
      <c r="Y35" s="50">
        <f>NORM!Y35*NORM!Y$2</f>
        <v>4.992567570514745</v>
      </c>
      <c r="Z35" s="50">
        <f>NORM!Z35*NORM!Z$2</f>
        <v>2.3668677269865879</v>
      </c>
      <c r="AA35" s="50">
        <f>NORM!AA35*NORM!AA$2</f>
        <v>32.721929930968606</v>
      </c>
      <c r="AB35" s="50">
        <f>NORM!AB35*NORM!AB$2</f>
        <v>37.199738585123697</v>
      </c>
      <c r="AC35" s="50">
        <f>NORM!AC35*NORM!AC$2</f>
        <v>22.549019607843125</v>
      </c>
      <c r="AD35" s="50">
        <f>NORM!AD35*NORM!AD$2</f>
        <v>39.891445612623208</v>
      </c>
      <c r="AE35" s="50">
        <f>NORM!AE35*NORM!AE$2</f>
        <v>36.410716404167793</v>
      </c>
      <c r="AF35" s="50">
        <f>NORM!AF35*NORM!AF$2</f>
        <v>35.083727670234765</v>
      </c>
      <c r="AG35" s="50">
        <f>NORM!AG35*NORM!AG$2</f>
        <v>37.689046848182016</v>
      </c>
      <c r="AH35" s="50">
        <f>NORM!AH35*NORM!AH$2</f>
        <v>0</v>
      </c>
      <c r="AI35" s="50">
        <f>NORM!AI35*NORM!AI$2</f>
        <v>18.342156601569194</v>
      </c>
      <c r="AJ35" s="50">
        <f>NORM!AJ35*NORM!AJ$2</f>
        <v>12.350144298931399</v>
      </c>
      <c r="AK35" s="50">
        <f>NORM!AK35*NORM!AK$2</f>
        <v>71.518812909655267</v>
      </c>
      <c r="AL35" s="50">
        <f>NORM!AL35*NORM!AL$2</f>
        <v>100</v>
      </c>
      <c r="AM35" s="50">
        <f>NORM!AM35*NORM!AM$2</f>
        <v>0.6454188776545795</v>
      </c>
      <c r="AN35" s="50">
        <f>NORM!AN35*NORM!AN$2</f>
        <v>23.065836809199315</v>
      </c>
      <c r="AO35" s="28"/>
      <c r="AP35" s="28"/>
      <c r="AQ35" s="50">
        <f>NORM!AQ35*NORM!AQ$2</f>
        <v>62.240528575696636</v>
      </c>
      <c r="AR35" s="50">
        <f>NORM!AR35*NORM!AR$2</f>
        <v>76.275294003080802</v>
      </c>
      <c r="AS35" s="50">
        <f>NORM!AS35*NORM!AS$2</f>
        <v>1.896583213032067</v>
      </c>
      <c r="AT35" s="50">
        <f>NORM!AT35*NORM!AT$2</f>
        <v>1.3578709300539216</v>
      </c>
      <c r="AU35" s="50">
        <f>NORM!AU35*NORM!AU$2</f>
        <v>1.7327696314442624</v>
      </c>
      <c r="AV35" s="50">
        <f>NORM!AV35*NORM!AV$2</f>
        <v>9.1951326739785237</v>
      </c>
      <c r="AW35" s="50">
        <f>NORM!AW35*NORM!AW$2</f>
        <v>13.719107411792915</v>
      </c>
      <c r="AX35" s="50">
        <f>NORM!AX35*NORM!AX$2</f>
        <v>9.7051539255122155</v>
      </c>
      <c r="AY35" s="50">
        <f>NORM!AY35*NORM!AY$2</f>
        <v>11.052355580200784</v>
      </c>
      <c r="AZ35" s="50">
        <f>NORM!AZ35*NORM!AZ$2</f>
        <v>14.585203424827636</v>
      </c>
      <c r="BA35" s="50">
        <f>NORM!BA35*NORM!BA$2</f>
        <v>25</v>
      </c>
      <c r="BB35" s="50">
        <f>NORM!BB35*NORM!BB$2</f>
        <v>7.8179459929537591</v>
      </c>
      <c r="BC35" s="50">
        <f>NORM!BC35*NORM!BC$2</f>
        <v>2.268171658157466</v>
      </c>
      <c r="BD35" s="50">
        <f>NORM!BD35*NORM!BD$2</f>
        <v>19.639171929195577</v>
      </c>
      <c r="BE35" s="50">
        <f>NORM!BE35*NORM!BE$2</f>
        <v>31.231163634309254</v>
      </c>
      <c r="BF35" s="50">
        <f>NORM!BF35*NORM!BF$2</f>
        <v>22.240095334833793</v>
      </c>
      <c r="BG35" s="50">
        <f>NORM!BG35*NORM!BG$2</f>
        <v>39.602229913217904</v>
      </c>
      <c r="BH35" s="28"/>
      <c r="BI35" s="50">
        <f>NORM!BI35*NORM!BI$2</f>
        <v>97.701149425287355</v>
      </c>
      <c r="BJ35" s="28"/>
      <c r="BK35" s="50">
        <f>NORM!BK35*NORM!BK$2</f>
        <v>78.373942354664905</v>
      </c>
      <c r="BL35" s="50">
        <f>NORM!BL35*NORM!BL$2</f>
        <v>41.871192050629304</v>
      </c>
      <c r="BM35" s="50">
        <f>NORM!BM35*NORM!BM$2</f>
        <v>38.502375091183026</v>
      </c>
      <c r="BN35" s="50">
        <f>NORM!BN35*NORM!BN$2</f>
        <v>27.486707572877485</v>
      </c>
      <c r="BO35" s="50">
        <f>NORM!BO35*NORM!BO$2</f>
        <v>10.921054612447024</v>
      </c>
      <c r="BP35" s="28"/>
      <c r="BQ35" s="28"/>
      <c r="BR35" s="28"/>
      <c r="BS35" s="28"/>
      <c r="BT35" s="28"/>
    </row>
    <row r="36" spans="2:72" x14ac:dyDescent="0.25">
      <c r="B36" s="5">
        <v>27</v>
      </c>
      <c r="C36" s="6" t="s">
        <v>50</v>
      </c>
      <c r="D36"/>
      <c r="E36" s="50">
        <f>NORM!E36*NORM!E$2</f>
        <v>47.632486634798006</v>
      </c>
      <c r="F36" s="50">
        <f>NORM!F36*NORM!F$2</f>
        <v>22.106161871293491</v>
      </c>
      <c r="G36" s="50">
        <f>NORM!G36*NORM!G$2</f>
        <v>48.915413404360187</v>
      </c>
      <c r="H36" s="50">
        <f>NORM!H36*NORM!H$2</f>
        <v>40.560327835873366</v>
      </c>
      <c r="I36" s="50">
        <f>NORM!I36*NORM!I$2</f>
        <v>18.772090374218966</v>
      </c>
      <c r="J36" s="50">
        <f>NORM!J36*NORM!J$2</f>
        <v>49.200907665044433</v>
      </c>
      <c r="K36" s="50">
        <f>NORM!K36*NORM!K$2</f>
        <v>0</v>
      </c>
      <c r="L36" s="50">
        <f>NORM!L36*NORM!L$2</f>
        <v>50</v>
      </c>
      <c r="M36" s="50">
        <f>NORM!M36*NORM!M$2</f>
        <v>29.970255360219809</v>
      </c>
      <c r="N36" s="50">
        <f>NORM!N36*NORM!N$2</f>
        <v>20.510073175807964</v>
      </c>
      <c r="O36" s="50">
        <f>NORM!O36*NORM!O$2</f>
        <v>21.594797506119683</v>
      </c>
      <c r="P36" s="50">
        <f>NORM!P36*NORM!P$2</f>
        <v>40.104777566287268</v>
      </c>
      <c r="Q36" s="50">
        <f>NORM!Q36*NORM!Q$2</f>
        <v>22.176190671754057</v>
      </c>
      <c r="R36" s="50">
        <f>NORM!R36*NORM!R$2</f>
        <v>33.720987088465833</v>
      </c>
      <c r="S36" s="50">
        <f>NORM!S36*NORM!S$2</f>
        <v>66.945222618842806</v>
      </c>
      <c r="T36" s="50">
        <f>NORM!T36*NORM!T$2</f>
        <v>23.112624415601481</v>
      </c>
      <c r="U36" s="50">
        <f>NORM!U36*NORM!U$2</f>
        <v>53.394856772330563</v>
      </c>
      <c r="V36" s="50">
        <f>NORM!V36*NORM!V$2</f>
        <v>30.110631964854406</v>
      </c>
      <c r="W36" s="50">
        <f>NORM!W36*NORM!W$2</f>
        <v>12.577613093364601</v>
      </c>
      <c r="X36" s="50">
        <f>NORM!X36*NORM!X$2</f>
        <v>4.0023220306635761</v>
      </c>
      <c r="Y36" s="50">
        <f>NORM!Y36*NORM!Y$2</f>
        <v>4.6784232910205823</v>
      </c>
      <c r="Z36" s="50">
        <f>NORM!Z36*NORM!Z$2</f>
        <v>3.672955239819887</v>
      </c>
      <c r="AA36" s="50">
        <f>NORM!AA36*NORM!AA$2</f>
        <v>25.151206881463846</v>
      </c>
      <c r="AB36" s="50">
        <f>NORM!AB36*NORM!AB$2</f>
        <v>0</v>
      </c>
      <c r="AC36" s="50">
        <f>NORM!AC36*NORM!AC$2</f>
        <v>0.49019607843135493</v>
      </c>
      <c r="AD36" s="50">
        <f>NORM!AD36*NORM!AD$2</f>
        <v>13.382078650431405</v>
      </c>
      <c r="AE36" s="50">
        <f>NORM!AE36*NORM!AE$2</f>
        <v>0</v>
      </c>
      <c r="AF36" s="50">
        <f>NORM!AF36*NORM!AF$2</f>
        <v>6.1908300996364032</v>
      </c>
      <c r="AG36" s="50">
        <f>NORM!AG36*NORM!AG$2</f>
        <v>48.328556861940385</v>
      </c>
      <c r="AH36" s="50">
        <f>NORM!AH36*NORM!AH$2</f>
        <v>9.0909090909090917</v>
      </c>
      <c r="AI36" s="50">
        <f>NORM!AI36*NORM!AI$2</f>
        <v>27.657115779310946</v>
      </c>
      <c r="AJ36" s="50">
        <f>NORM!AJ36*NORM!AJ$2</f>
        <v>15.818210905970842</v>
      </c>
      <c r="AK36" s="50">
        <f>NORM!AK36*NORM!AK$2</f>
        <v>0</v>
      </c>
      <c r="AL36" s="50">
        <f>NORM!AL36*NORM!AL$2</f>
        <v>0</v>
      </c>
      <c r="AM36" s="50">
        <f>NORM!AM36*NORM!AM$2</f>
        <v>24.405804357485316</v>
      </c>
      <c r="AN36" s="50">
        <f>NORM!AN36*NORM!AN$2</f>
        <v>9.0133741060087935</v>
      </c>
      <c r="AO36" s="28"/>
      <c r="AP36" s="28"/>
      <c r="AQ36" s="50">
        <f>NORM!AQ36*NORM!AQ$2</f>
        <v>56.537817088566108</v>
      </c>
      <c r="AR36" s="50">
        <f>NORM!AR36*NORM!AR$2</f>
        <v>10.837572256019019</v>
      </c>
      <c r="AS36" s="50">
        <f>NORM!AS36*NORM!AS$2</f>
        <v>7.5331499702385019</v>
      </c>
      <c r="AT36" s="50">
        <f>NORM!AT36*NORM!AT$2</f>
        <v>10.978181272346978</v>
      </c>
      <c r="AU36" s="50">
        <f>NORM!AU36*NORM!AU$2</f>
        <v>11.180696300300248</v>
      </c>
      <c r="AV36" s="50">
        <f>NORM!AV36*NORM!AV$2</f>
        <v>18.788108700479423</v>
      </c>
      <c r="AW36" s="50">
        <f>NORM!AW36*NORM!AW$2</f>
        <v>0.54699928897395489</v>
      </c>
      <c r="AX36" s="50">
        <f>NORM!AX36*NORM!AX$2</f>
        <v>0.55018289691032507</v>
      </c>
      <c r="AY36" s="50">
        <f>NORM!AY36*NORM!AY$2</f>
        <v>0.42894882060037998</v>
      </c>
      <c r="AZ36" s="50">
        <f>NORM!AZ36*NORM!AZ$2</f>
        <v>14.368871526569894</v>
      </c>
      <c r="BA36" s="50">
        <f>NORM!BA36*NORM!BA$2</f>
        <v>8.6291758967165162</v>
      </c>
      <c r="BB36" s="50">
        <f>NORM!BB36*NORM!BB$2</f>
        <v>11.066127369473255</v>
      </c>
      <c r="BC36" s="50">
        <f>NORM!BC36*NORM!BC$2</f>
        <v>13.168312597474694</v>
      </c>
      <c r="BD36" s="50">
        <f>NORM!BD36*NORM!BD$2</f>
        <v>15.011107560080267</v>
      </c>
      <c r="BE36" s="50">
        <f>NORM!BE36*NORM!BE$2</f>
        <v>25.05161410945518</v>
      </c>
      <c r="BF36" s="50">
        <f>NORM!BF36*NORM!BF$2</f>
        <v>87.752467298773439</v>
      </c>
      <c r="BG36" s="50">
        <f>NORM!BG36*NORM!BG$2</f>
        <v>13.207169302340615</v>
      </c>
      <c r="BH36" s="28"/>
      <c r="BI36" s="50">
        <f>NORM!BI36*NORM!BI$2</f>
        <v>55.829228243021348</v>
      </c>
      <c r="BJ36" s="28"/>
      <c r="BK36" s="50">
        <f>NORM!BK36*NORM!BK$2</f>
        <v>4.2707747299968455</v>
      </c>
      <c r="BL36" s="50">
        <f>NORM!BL36*NORM!BL$2</f>
        <v>0</v>
      </c>
      <c r="BM36" s="50">
        <f>NORM!BM36*NORM!BM$2</f>
        <v>0</v>
      </c>
      <c r="BN36" s="50">
        <f>NORM!BN36*NORM!BN$2</f>
        <v>11.97144750832946</v>
      </c>
      <c r="BO36" s="50">
        <f>NORM!BO36*NORM!BO$2</f>
        <v>22.74532816120557</v>
      </c>
      <c r="BP36" s="28"/>
      <c r="BQ36" s="28"/>
      <c r="BR36" s="28"/>
      <c r="BS36" s="28"/>
      <c r="BT36" s="28"/>
    </row>
    <row r="37" spans="2:72" x14ac:dyDescent="0.25">
      <c r="B37" s="5">
        <v>28</v>
      </c>
      <c r="C37" s="6" t="s">
        <v>51</v>
      </c>
      <c r="D37"/>
      <c r="E37" s="50">
        <f>NORM!E37*NORM!E$2</f>
        <v>69.338956856316457</v>
      </c>
      <c r="F37" s="50">
        <f>NORM!F37*NORM!F$2</f>
        <v>31.339786681249674</v>
      </c>
      <c r="G37" s="50">
        <f>NORM!G37*NORM!G$2</f>
        <v>34.607482703400109</v>
      </c>
      <c r="H37" s="50">
        <f>NORM!H37*NORM!H$2</f>
        <v>31.667275469184073</v>
      </c>
      <c r="I37" s="50">
        <f>NORM!I37*NORM!I$2</f>
        <v>45.607989875756601</v>
      </c>
      <c r="J37" s="50">
        <f>NORM!J37*NORM!J$2</f>
        <v>62.364923412938417</v>
      </c>
      <c r="K37" s="50">
        <f>NORM!K37*NORM!K$2</f>
        <v>7.8766333043588617</v>
      </c>
      <c r="L37" s="50">
        <f>NORM!L37*NORM!L$2</f>
        <v>37.586388629534383</v>
      </c>
      <c r="M37" s="50">
        <f>NORM!M37*NORM!M$2</f>
        <v>25.560779753297656</v>
      </c>
      <c r="N37" s="50">
        <f>NORM!N37*NORM!N$2</f>
        <v>3.8680332773535016</v>
      </c>
      <c r="O37" s="50">
        <f>NORM!O37*NORM!O$2</f>
        <v>6.3888030078794553E-2</v>
      </c>
      <c r="P37" s="50">
        <f>NORM!P37*NORM!P$2</f>
        <v>24.032369765541276</v>
      </c>
      <c r="Q37" s="50">
        <f>NORM!Q37*NORM!Q$2</f>
        <v>13.590872362233725</v>
      </c>
      <c r="R37" s="50">
        <f>NORM!R37*NORM!R$2</f>
        <v>32.372264483045896</v>
      </c>
      <c r="S37" s="50">
        <f>NORM!S37*NORM!S$2</f>
        <v>39.134935727433486</v>
      </c>
      <c r="T37" s="50">
        <f>NORM!T37*NORM!T$2</f>
        <v>29.500132537949249</v>
      </c>
      <c r="U37" s="50">
        <f>NORM!U37*NORM!U$2</f>
        <v>67.253724504060784</v>
      </c>
      <c r="V37" s="50">
        <f>NORM!V37*NORM!V$2</f>
        <v>1.7550176377829356</v>
      </c>
      <c r="W37" s="50">
        <f>NORM!W37*NORM!W$2</f>
        <v>44.517010501015761</v>
      </c>
      <c r="X37" s="50">
        <f>NORM!X37*NORM!X$2</f>
        <v>27.591608880972096</v>
      </c>
      <c r="Y37" s="50">
        <f>NORM!Y37*NORM!Y$2</f>
        <v>2.4295379556521128</v>
      </c>
      <c r="Z37" s="50">
        <f>NORM!Z37*NORM!Z$2</f>
        <v>3.3547241983343321</v>
      </c>
      <c r="AA37" s="50">
        <f>NORM!AA37*NORM!AA$2</f>
        <v>38.604172945675565</v>
      </c>
      <c r="AB37" s="50">
        <f>NORM!AB37*NORM!AB$2</f>
        <v>0</v>
      </c>
      <c r="AC37" s="50">
        <f>NORM!AC37*NORM!AC$2</f>
        <v>47.549019607843135</v>
      </c>
      <c r="AD37" s="50">
        <f>NORM!AD37*NORM!AD$2</f>
        <v>27.418756707523659</v>
      </c>
      <c r="AE37" s="50">
        <f>NORM!AE37*NORM!AE$2</f>
        <v>19.493852780172407</v>
      </c>
      <c r="AF37" s="50">
        <f>NORM!AF37*NORM!AF$2</f>
        <v>7.3442520946214609</v>
      </c>
      <c r="AG37" s="50">
        <f>NORM!AG37*NORM!AG$2</f>
        <v>42.507459887813617</v>
      </c>
      <c r="AH37" s="50">
        <f>NORM!AH37*NORM!AH$2</f>
        <v>2.3419393100473576</v>
      </c>
      <c r="AI37" s="50">
        <f>NORM!AI37*NORM!AI$2</f>
        <v>13.249369972174884</v>
      </c>
      <c r="AJ37" s="50">
        <f>NORM!AJ37*NORM!AJ$2</f>
        <v>21.645082180061557</v>
      </c>
      <c r="AK37" s="50">
        <f>NORM!AK37*NORM!AK$2</f>
        <v>36.928016435027523</v>
      </c>
      <c r="AL37" s="50">
        <f>NORM!AL37*NORM!AL$2</f>
        <v>26.215365871458037</v>
      </c>
      <c r="AM37" s="50">
        <f>NORM!AM37*NORM!AM$2</f>
        <v>12.061983541003647</v>
      </c>
      <c r="AN37" s="50">
        <f>NORM!AN37*NORM!AN$2</f>
        <v>18.081875142682115</v>
      </c>
      <c r="AO37" s="28"/>
      <c r="AP37" s="28"/>
      <c r="AQ37" s="50">
        <f>NORM!AQ37*NORM!AQ$2</f>
        <v>75.24691185859578</v>
      </c>
      <c r="AR37" s="50">
        <f>NORM!AR37*NORM!AR$2</f>
        <v>0</v>
      </c>
      <c r="AS37" s="50">
        <f>NORM!AS37*NORM!AS$2</f>
        <v>1.9957824217008808</v>
      </c>
      <c r="AT37" s="50">
        <f>NORM!AT37*NORM!AT$2</f>
        <v>2.1240785574623273</v>
      </c>
      <c r="AU37" s="50">
        <f>NORM!AU37*NORM!AU$2</f>
        <v>2.248642272450339</v>
      </c>
      <c r="AV37" s="50">
        <f>NORM!AV37*NORM!AV$2</f>
        <v>10.543798073698511</v>
      </c>
      <c r="AW37" s="50">
        <f>NORM!AW37*NORM!AW$2</f>
        <v>0.14357544060346594</v>
      </c>
      <c r="AX37" s="50">
        <f>NORM!AX37*NORM!AX$2</f>
        <v>0.114354018548946</v>
      </c>
      <c r="AY37" s="50">
        <f>NORM!AY37*NORM!AY$2</f>
        <v>5.4264728232652881E-2</v>
      </c>
      <c r="AZ37" s="50">
        <f>NORM!AZ37*NORM!AZ$2</f>
        <v>20.978197876369954</v>
      </c>
      <c r="BA37" s="50">
        <f>NORM!BA37*NORM!BA$2</f>
        <v>13.861273102238208</v>
      </c>
      <c r="BB37" s="50">
        <f>NORM!BB37*NORM!BB$2</f>
        <v>16.281438785625774</v>
      </c>
      <c r="BC37" s="50">
        <f>NORM!BC37*NORM!BC$2</f>
        <v>25</v>
      </c>
      <c r="BD37" s="50">
        <f>NORM!BD37*NORM!BD$2</f>
        <v>30.799229446849218</v>
      </c>
      <c r="BE37" s="50">
        <f>NORM!BE37*NORM!BE$2</f>
        <v>100</v>
      </c>
      <c r="BF37" s="50">
        <f>NORM!BF37*NORM!BF$2</f>
        <v>89.452199181082577</v>
      </c>
      <c r="BG37" s="50">
        <f>NORM!BG37*NORM!BG$2</f>
        <v>34.534359227877736</v>
      </c>
      <c r="BH37" s="28"/>
      <c r="BI37" s="50">
        <f>NORM!BI37*NORM!BI$2</f>
        <v>45.977011494252871</v>
      </c>
      <c r="BJ37" s="28"/>
      <c r="BK37" s="50">
        <f>NORM!BK37*NORM!BK$2</f>
        <v>57.040572844934594</v>
      </c>
      <c r="BL37" s="50">
        <f>NORM!BL37*NORM!BL$2</f>
        <v>34.249707283868474</v>
      </c>
      <c r="BM37" s="50">
        <f>NORM!BM37*NORM!BM$2</f>
        <v>26.154477307443365</v>
      </c>
      <c r="BN37" s="50">
        <f>NORM!BN37*NORM!BN$2</f>
        <v>19.312596833137796</v>
      </c>
      <c r="BO37" s="50">
        <f>NORM!BO37*NORM!BO$2</f>
        <v>9.2869562396080578</v>
      </c>
      <c r="BP37" s="28"/>
      <c r="BQ37" s="28"/>
      <c r="BR37" s="28"/>
      <c r="BS37" s="28"/>
      <c r="BT37" s="28"/>
    </row>
    <row r="38" spans="2:72" x14ac:dyDescent="0.25">
      <c r="B38" s="5">
        <v>29</v>
      </c>
      <c r="C38" s="6" t="s">
        <v>52</v>
      </c>
      <c r="D38"/>
      <c r="E38" s="50">
        <f>NORM!E38*NORM!E$2</f>
        <v>31.26710684587265</v>
      </c>
      <c r="F38" s="50">
        <f>NORM!F38*NORM!F$2</f>
        <v>74.028110592278239</v>
      </c>
      <c r="G38" s="50">
        <f>NORM!G38*NORM!G$2</f>
        <v>65.537783937604587</v>
      </c>
      <c r="H38" s="50">
        <f>NORM!H38*NORM!H$2</f>
        <v>95.306921983278428</v>
      </c>
      <c r="I38" s="50">
        <f>NORM!I38*NORM!I$2</f>
        <v>1.4154001617746925</v>
      </c>
      <c r="J38" s="50">
        <f>NORM!J38*NORM!J$2</f>
        <v>51.335197589962199</v>
      </c>
      <c r="K38" s="50">
        <f>NORM!K38*NORM!K$2</f>
        <v>1.8494653960209115</v>
      </c>
      <c r="L38" s="50">
        <f>NORM!L38*NORM!L$2</f>
        <v>20.849686627596611</v>
      </c>
      <c r="M38" s="50">
        <f>NORM!M38*NORM!M$2</f>
        <v>27.720302758887378</v>
      </c>
      <c r="N38" s="50">
        <f>NORM!N38*NORM!N$2</f>
        <v>50</v>
      </c>
      <c r="O38" s="50">
        <f>NORM!O38*NORM!O$2</f>
        <v>40.145843820944997</v>
      </c>
      <c r="P38" s="50">
        <f>NORM!P38*NORM!P$2</f>
        <v>32.622573046836038</v>
      </c>
      <c r="Q38" s="50">
        <f>NORM!Q38*NORM!Q$2</f>
        <v>18.927604688380768</v>
      </c>
      <c r="R38" s="50">
        <f>NORM!R38*NORM!R$2</f>
        <v>45.738769633832575</v>
      </c>
      <c r="S38" s="50">
        <f>NORM!S38*NORM!S$2</f>
        <v>76.426974949594097</v>
      </c>
      <c r="T38" s="50">
        <f>NORM!T38*NORM!T$2</f>
        <v>27.080200707025448</v>
      </c>
      <c r="U38" s="50">
        <f>NORM!U38*NORM!U$2</f>
        <v>53.161605394499908</v>
      </c>
      <c r="V38" s="50">
        <f>NORM!V38*NORM!V$2</f>
        <v>26.053923371491504</v>
      </c>
      <c r="W38" s="50">
        <f>NORM!W38*NORM!W$2</f>
        <v>32.01236086869438</v>
      </c>
      <c r="X38" s="50">
        <f>NORM!X38*NORM!X$2</f>
        <v>29.907277816655014</v>
      </c>
      <c r="Y38" s="50">
        <f>NORM!Y38*NORM!Y$2</f>
        <v>2.3411797520302042</v>
      </c>
      <c r="Z38" s="50">
        <f>NORM!Z38*NORM!Z$2</f>
        <v>0.70762688277225716</v>
      </c>
      <c r="AA38" s="50">
        <f>NORM!AA38*NORM!AA$2</f>
        <v>0</v>
      </c>
      <c r="AB38" s="50">
        <f>NORM!AB38*NORM!AB$2</f>
        <v>0</v>
      </c>
      <c r="AC38" s="50">
        <f>NORM!AC38*NORM!AC$2</f>
        <v>47.222222222222214</v>
      </c>
      <c r="AD38" s="50">
        <f>NORM!AD38*NORM!AD$2</f>
        <v>35.372657205659074</v>
      </c>
      <c r="AE38" s="50">
        <f>NORM!AE38*NORM!AE$2</f>
        <v>41.608271215294025</v>
      </c>
      <c r="AF38" s="50">
        <f>NORM!AF38*NORM!AF$2</f>
        <v>32.107357970368426</v>
      </c>
      <c r="AG38" s="50">
        <f>NORM!AG38*NORM!AG$2</f>
        <v>44.867287459371077</v>
      </c>
      <c r="AH38" s="50">
        <f>NORM!AH38*NORM!AH$2</f>
        <v>3.7332181026558282</v>
      </c>
      <c r="AI38" s="50">
        <f>NORM!AI38*NORM!AI$2</f>
        <v>12.04197280731305</v>
      </c>
      <c r="AJ38" s="50">
        <f>NORM!AJ38*NORM!AJ$2</f>
        <v>31.602739338897774</v>
      </c>
      <c r="AK38" s="50">
        <f>NORM!AK38*NORM!AK$2</f>
        <v>70.706794810693125</v>
      </c>
      <c r="AL38" s="50">
        <f>NORM!AL38*NORM!AL$2</f>
        <v>2.9655877578031591</v>
      </c>
      <c r="AM38" s="50">
        <f>NORM!AM38*NORM!AM$2</f>
        <v>4.2998937721255004</v>
      </c>
      <c r="AN38" s="50">
        <f>NORM!AN38*NORM!AN$2</f>
        <v>25.373214686932634</v>
      </c>
      <c r="AO38" s="28"/>
      <c r="AP38" s="28"/>
      <c r="AQ38" s="50">
        <f>NORM!AQ38*NORM!AQ$2</f>
        <v>28.890387417745995</v>
      </c>
      <c r="AR38" s="50">
        <f>NORM!AR38*NORM!AR$2</f>
        <v>0</v>
      </c>
      <c r="AS38" s="50">
        <f>NORM!AS38*NORM!AS$2</f>
        <v>5.2087846941329428</v>
      </c>
      <c r="AT38" s="50">
        <f>NORM!AT38*NORM!AT$2</f>
        <v>5.121877150594444</v>
      </c>
      <c r="AU38" s="50">
        <f>NORM!AU38*NORM!AU$2</f>
        <v>2.6676864242896241</v>
      </c>
      <c r="AV38" s="50">
        <f>NORM!AV38*NORM!AV$2</f>
        <v>15.029602392048954</v>
      </c>
      <c r="AW38" s="50">
        <f>NORM!AW38*NORM!AW$2</f>
        <v>5.4203187485175564</v>
      </c>
      <c r="AX38" s="50">
        <f>NORM!AX38*NORM!AX$2</f>
        <v>4.6624768449532219</v>
      </c>
      <c r="AY38" s="50">
        <f>NORM!AY38*NORM!AY$2</f>
        <v>10.395938230968063</v>
      </c>
      <c r="AZ38" s="50">
        <f>NORM!AZ38*NORM!AZ$2</f>
        <v>7.0539562510019778</v>
      </c>
      <c r="BA38" s="50">
        <f>NORM!BA38*NORM!BA$2</f>
        <v>3.1556138317594713</v>
      </c>
      <c r="BB38" s="50">
        <f>NORM!BB38*NORM!BB$2</f>
        <v>5.0410429883188659</v>
      </c>
      <c r="BC38" s="50">
        <f>NORM!BC38*NORM!BC$2</f>
        <v>1.4386007353733394</v>
      </c>
      <c r="BD38" s="50">
        <f>NORM!BD38*NORM!BD$2</f>
        <v>34.038155120788709</v>
      </c>
      <c r="BE38" s="50">
        <f>NORM!BE38*NORM!BE$2</f>
        <v>24.633092280242693</v>
      </c>
      <c r="BF38" s="50">
        <f>NORM!BF38*NORM!BF$2</f>
        <v>97.139370562389146</v>
      </c>
      <c r="BG38" s="50">
        <f>NORM!BG38*NORM!BG$2</f>
        <v>3.6166276522728489</v>
      </c>
      <c r="BH38" s="28"/>
      <c r="BI38" s="50">
        <f>NORM!BI38*NORM!BI$2</f>
        <v>96.551724137931032</v>
      </c>
      <c r="BJ38" s="28"/>
      <c r="BK38" s="50">
        <f>NORM!BK38*NORM!BK$2</f>
        <v>51.117536467713983</v>
      </c>
      <c r="BL38" s="50">
        <f>NORM!BL38*NORM!BL$2</f>
        <v>11.016636848896788</v>
      </c>
      <c r="BM38" s="50">
        <f>NORM!BM38*NORM!BM$2</f>
        <v>27.88503106182478</v>
      </c>
      <c r="BN38" s="50">
        <f>NORM!BN38*NORM!BN$2</f>
        <v>35.077313211236131</v>
      </c>
      <c r="BO38" s="50">
        <f>NORM!BO38*NORM!BO$2</f>
        <v>40.131463022940629</v>
      </c>
      <c r="BP38" s="28"/>
      <c r="BQ38" s="28"/>
      <c r="BR38" s="28"/>
      <c r="BS38" s="28"/>
      <c r="BT38" s="28"/>
    </row>
    <row r="39" spans="2:72" x14ac:dyDescent="0.25">
      <c r="B39" s="5">
        <v>30</v>
      </c>
      <c r="C39" s="6" t="s">
        <v>53</v>
      </c>
      <c r="D39"/>
      <c r="E39" s="50">
        <f>NORM!E39*NORM!E$2</f>
        <v>5.2187068449596836</v>
      </c>
      <c r="F39" s="50">
        <f>NORM!F39*NORM!F$2</f>
        <v>57.332030959278235</v>
      </c>
      <c r="G39" s="50">
        <f>NORM!G39*NORM!G$2</f>
        <v>31.566735578442703</v>
      </c>
      <c r="H39" s="50">
        <f>NORM!H39*NORM!H$2</f>
        <v>59.087407247372802</v>
      </c>
      <c r="I39" s="50">
        <f>NORM!I39*NORM!I$2</f>
        <v>0</v>
      </c>
      <c r="J39" s="50">
        <f>NORM!J39*NORM!J$2</f>
        <v>29.701576257998237</v>
      </c>
      <c r="K39" s="50">
        <f>NORM!K39*NORM!K$2</f>
        <v>2.0939146984702224</v>
      </c>
      <c r="L39" s="50">
        <f>NORM!L39*NORM!L$2</f>
        <v>35.130707130108313</v>
      </c>
      <c r="M39" s="50">
        <f>NORM!M39*NORM!M$2</f>
        <v>32.318242376773377</v>
      </c>
      <c r="N39" s="50">
        <f>NORM!N39*NORM!N$2</f>
        <v>19.227979607057115</v>
      </c>
      <c r="O39" s="50">
        <f>NORM!O39*NORM!O$2</f>
        <v>32.437109282727292</v>
      </c>
      <c r="P39" s="50">
        <f>NORM!P39*NORM!P$2</f>
        <v>60.618884726092254</v>
      </c>
      <c r="Q39" s="50">
        <f>NORM!Q39*NORM!Q$2</f>
        <v>5.6921692029851547</v>
      </c>
      <c r="R39" s="50">
        <f>NORM!R39*NORM!R$2</f>
        <v>45.217007757956587</v>
      </c>
      <c r="S39" s="50">
        <f>NORM!S39*NORM!S$2</f>
        <v>54.932501992088397</v>
      </c>
      <c r="T39" s="50">
        <f>NORM!T39*NORM!T$2</f>
        <v>11.126619484720605</v>
      </c>
      <c r="U39" s="50">
        <f>NORM!U39*NORM!U$2</f>
        <v>32.730980341036172</v>
      </c>
      <c r="V39" s="50">
        <f>NORM!V39*NORM!V$2</f>
        <v>22.22620878396128</v>
      </c>
      <c r="W39" s="50">
        <f>NORM!W39*NORM!W$2</f>
        <v>19.672236687745016</v>
      </c>
      <c r="X39" s="50">
        <f>NORM!X39*NORM!X$2</f>
        <v>31.628920414784673</v>
      </c>
      <c r="Y39" s="50">
        <f>NORM!Y39*NORM!Y$2</f>
        <v>4.4150234591786495</v>
      </c>
      <c r="Z39" s="50">
        <f>NORM!Z39*NORM!Z$2</f>
        <v>3.090543460915105</v>
      </c>
      <c r="AA39" s="50">
        <f>NORM!AA39*NORM!AA$2</f>
        <v>33.823866278045806</v>
      </c>
      <c r="AB39" s="50">
        <f>NORM!AB39*NORM!AB$2</f>
        <v>0</v>
      </c>
      <c r="AC39" s="50">
        <f>NORM!AC39*NORM!AC$2</f>
        <v>36.1111111111111</v>
      </c>
      <c r="AD39" s="50">
        <f>NORM!AD39*NORM!AD$2</f>
        <v>28.467989518745135</v>
      </c>
      <c r="AE39" s="50">
        <f>NORM!AE39*NORM!AE$2</f>
        <v>22.842185708314588</v>
      </c>
      <c r="AF39" s="50">
        <f>NORM!AF39*NORM!AF$2</f>
        <v>11.798962319751361</v>
      </c>
      <c r="AG39" s="50">
        <f>NORM!AG39*NORM!AG$2</f>
        <v>48.026307819421234</v>
      </c>
      <c r="AH39" s="50">
        <f>NORM!AH39*NORM!AH$2</f>
        <v>6.0778493687831876</v>
      </c>
      <c r="AI39" s="50">
        <f>NORM!AI39*NORM!AI$2</f>
        <v>16.379720764948555</v>
      </c>
      <c r="AJ39" s="50">
        <f>NORM!AJ39*NORM!AJ$2</f>
        <v>4.9197077414455492</v>
      </c>
      <c r="AK39" s="50">
        <f>NORM!AK39*NORM!AK$2</f>
        <v>19.166763003727123</v>
      </c>
      <c r="AL39" s="50">
        <f>NORM!AL39*NORM!AL$2</f>
        <v>2.2025995028428325</v>
      </c>
      <c r="AM39" s="50">
        <f>NORM!AM39*NORM!AM$2</f>
        <v>12.447281351322216</v>
      </c>
      <c r="AN39" s="50">
        <f>NORM!AN39*NORM!AN$2</f>
        <v>11.756386081128134</v>
      </c>
      <c r="AO39" s="28"/>
      <c r="AP39" s="28"/>
      <c r="AQ39" s="50">
        <f>NORM!AQ39*NORM!AQ$2</f>
        <v>39.843688502949874</v>
      </c>
      <c r="AR39" s="50">
        <f>NORM!AR39*NORM!AR$2</f>
        <v>4.2808479915649631</v>
      </c>
      <c r="AS39" s="50">
        <f>NORM!AS39*NORM!AS$2</f>
        <v>1.1968621511780977</v>
      </c>
      <c r="AT39" s="50">
        <f>NORM!AT39*NORM!AT$2</f>
        <v>11.586494051798079</v>
      </c>
      <c r="AU39" s="50">
        <f>NORM!AU39*NORM!AU$2</f>
        <v>2.4467047501240091</v>
      </c>
      <c r="AV39" s="50">
        <f>NORM!AV39*NORM!AV$2</f>
        <v>15.290019823893457</v>
      </c>
      <c r="AW39" s="50">
        <f>NORM!AW39*NORM!AW$2</f>
        <v>1.345358492588367</v>
      </c>
      <c r="AX39" s="50">
        <f>NORM!AX39*NORM!AX$2</f>
        <v>0.99133223936758141</v>
      </c>
      <c r="AY39" s="50">
        <f>NORM!AY39*NORM!AY$2</f>
        <v>2.3896535809502817</v>
      </c>
      <c r="AZ39" s="50">
        <f>NORM!AZ39*NORM!AZ$2</f>
        <v>1.6669399259926905</v>
      </c>
      <c r="BA39" s="50">
        <f>NORM!BA39*NORM!BA$2</f>
        <v>0.20716893599480696</v>
      </c>
      <c r="BB39" s="50">
        <f>NORM!BB39*NORM!BB$2</f>
        <v>0</v>
      </c>
      <c r="BC39" s="50">
        <f>NORM!BC39*NORM!BC$2</f>
        <v>0</v>
      </c>
      <c r="BD39" s="50">
        <f>NORM!BD39*NORM!BD$2</f>
        <v>2.0587663146465753</v>
      </c>
      <c r="BE39" s="50">
        <f>NORM!BE39*NORM!BE$2</f>
        <v>18.126902037630419</v>
      </c>
      <c r="BF39" s="50">
        <f>NORM!BF39*NORM!BF$2</f>
        <v>65.459808631813019</v>
      </c>
      <c r="BG39" s="50">
        <f>NORM!BG39*NORM!BG$2</f>
        <v>12.299342918535174</v>
      </c>
      <c r="BH39" s="28"/>
      <c r="BI39" s="50">
        <f>NORM!BI39*NORM!BI$2</f>
        <v>39.853024307518375</v>
      </c>
      <c r="BJ39" s="28"/>
      <c r="BK39" s="50">
        <f>NORM!BK39*NORM!BK$2</f>
        <v>28.646153387137439</v>
      </c>
      <c r="BL39" s="50">
        <f>NORM!BL39*NORM!BL$2</f>
        <v>11.986089967043991</v>
      </c>
      <c r="BM39" s="50">
        <f>NORM!BM39*NORM!BM$2</f>
        <v>25.909984596235969</v>
      </c>
      <c r="BN39" s="50">
        <f>NORM!BN39*NORM!BN$2</f>
        <v>9.1300207897724857</v>
      </c>
      <c r="BO39" s="50">
        <f>NORM!BO39*NORM!BO$2</f>
        <v>33.049050198450082</v>
      </c>
      <c r="BP39" s="28"/>
      <c r="BQ39" s="28"/>
      <c r="BR39" s="28"/>
      <c r="BS39" s="28"/>
      <c r="BT39" s="28"/>
    </row>
    <row r="40" spans="2:72" x14ac:dyDescent="0.25">
      <c r="B40" s="5">
        <v>31</v>
      </c>
      <c r="C40" s="6" t="s">
        <v>54</v>
      </c>
      <c r="D40"/>
      <c r="E40" s="50">
        <f>NORM!E40*NORM!E$2</f>
        <v>40.62126699757389</v>
      </c>
      <c r="F40" s="50">
        <f>NORM!F40*NORM!F$2</f>
        <v>4.3574481851577236</v>
      </c>
      <c r="G40" s="50">
        <f>NORM!G40*NORM!G$2</f>
        <v>48.834149645340887</v>
      </c>
      <c r="H40" s="50">
        <f>NORM!H40*NORM!H$2</f>
        <v>75.249321417207696</v>
      </c>
      <c r="I40" s="50">
        <f>NORM!I40*NORM!I$2</f>
        <v>65.515285991008298</v>
      </c>
      <c r="J40" s="50">
        <f>NORM!J40*NORM!J$2</f>
        <v>88.472875626700855</v>
      </c>
      <c r="K40" s="50">
        <f>NORM!K40*NORM!K$2</f>
        <v>9.2882315017204302</v>
      </c>
      <c r="L40" s="50">
        <f>NORM!L40*NORM!L$2</f>
        <v>34.966873551889861</v>
      </c>
      <c r="M40" s="50">
        <f>NORM!M40*NORM!M$2</f>
        <v>2.0589639953677317</v>
      </c>
      <c r="N40" s="50">
        <f>NORM!N40*NORM!N$2</f>
        <v>1.1383078888691665</v>
      </c>
      <c r="O40" s="50">
        <f>NORM!O40*NORM!O$2</f>
        <v>21.749465455609908</v>
      </c>
      <c r="P40" s="50">
        <f>NORM!P40*NORM!P$2</f>
        <v>59.977765320555122</v>
      </c>
      <c r="Q40" s="50">
        <f>NORM!Q40*NORM!Q$2</f>
        <v>21.559513099035492</v>
      </c>
      <c r="R40" s="50">
        <f>NORM!R40*NORM!R$2</f>
        <v>33.106123983851909</v>
      </c>
      <c r="S40" s="50">
        <f>NORM!S40*NORM!S$2</f>
        <v>38.289110419987288</v>
      </c>
      <c r="T40" s="50">
        <f>NORM!T40*NORM!T$2</f>
        <v>19.309723593866195</v>
      </c>
      <c r="U40" s="50">
        <f>NORM!U40*NORM!U$2</f>
        <v>51.133006206025826</v>
      </c>
      <c r="V40" s="50">
        <f>NORM!V40*NORM!V$2</f>
        <v>50</v>
      </c>
      <c r="W40" s="50">
        <f>NORM!W40*NORM!W$2</f>
        <v>38.353028698961353</v>
      </c>
      <c r="X40" s="50">
        <f>NORM!X40*NORM!X$2</f>
        <v>7.898880335899233</v>
      </c>
      <c r="Y40" s="50">
        <f>NORM!Y40*NORM!Y$2</f>
        <v>0.27901895173012314</v>
      </c>
      <c r="Z40" s="50">
        <f>NORM!Z40*NORM!Z$2</f>
        <v>0.99673850527153096</v>
      </c>
      <c r="AA40" s="50">
        <f>NORM!AA40*NORM!AA$2</f>
        <v>57.382670243274177</v>
      </c>
      <c r="AB40" s="50">
        <f>NORM!AB40*NORM!AB$2</f>
        <v>0</v>
      </c>
      <c r="AC40" s="50">
        <f>NORM!AC40*NORM!AC$2</f>
        <v>40.196078431372534</v>
      </c>
      <c r="AD40" s="50">
        <f>NORM!AD40*NORM!AD$2</f>
        <v>50</v>
      </c>
      <c r="AE40" s="50">
        <f>NORM!AE40*NORM!AE$2</f>
        <v>27.900551364125384</v>
      </c>
      <c r="AF40" s="50">
        <f>NORM!AF40*NORM!AF$2</f>
        <v>50</v>
      </c>
      <c r="AG40" s="50">
        <f>NORM!AG40*NORM!AG$2</f>
        <v>38.054891356200436</v>
      </c>
      <c r="AH40" s="50">
        <f>NORM!AH40*NORM!AH$2</f>
        <v>10</v>
      </c>
      <c r="AI40" s="50">
        <f>NORM!AI40*NORM!AI$2</f>
        <v>10.764193076174269</v>
      </c>
      <c r="AJ40" s="50">
        <f>NORM!AJ40*NORM!AJ$2</f>
        <v>15.56738894602325</v>
      </c>
      <c r="AK40" s="50">
        <f>NORM!AK40*NORM!AK$2</f>
        <v>47.568049719058642</v>
      </c>
      <c r="AL40" s="50">
        <f>NORM!AL40*NORM!AL$2</f>
        <v>30.265355208359331</v>
      </c>
      <c r="AM40" s="50">
        <f>NORM!AM40*NORM!AM$2</f>
        <v>9.2609451153941134</v>
      </c>
      <c r="AN40" s="50">
        <f>NORM!AN40*NORM!AN$2</f>
        <v>28.805207005375745</v>
      </c>
      <c r="AO40" s="28"/>
      <c r="AP40" s="28"/>
      <c r="AQ40" s="50">
        <f>NORM!AQ40*NORM!AQ$2</f>
        <v>80.34286029030487</v>
      </c>
      <c r="AR40" s="50">
        <f>NORM!AR40*NORM!AR$2</f>
        <v>18.309561296478464</v>
      </c>
      <c r="AS40" s="50">
        <f>NORM!AS40*NORM!AS$2</f>
        <v>0.51394314916557748</v>
      </c>
      <c r="AT40" s="50">
        <f>NORM!AT40*NORM!AT$2</f>
        <v>0.72294772731779655</v>
      </c>
      <c r="AU40" s="50">
        <f>NORM!AU40*NORM!AU$2</f>
        <v>2.0833692390273937</v>
      </c>
      <c r="AV40" s="50">
        <f>NORM!AV40*NORM!AV$2</f>
        <v>5.8303265577813207E-2</v>
      </c>
      <c r="AW40" s="50">
        <f>NORM!AW40*NORM!AW$2</f>
        <v>8.6820441647021234</v>
      </c>
      <c r="AX40" s="50">
        <f>NORM!AX40*NORM!AX$2</f>
        <v>4.9007891596360649</v>
      </c>
      <c r="AY40" s="50">
        <f>NORM!AY40*NORM!AY$2</f>
        <v>1.7595122473297418</v>
      </c>
      <c r="AZ40" s="50">
        <f>NORM!AZ40*NORM!AZ$2</f>
        <v>8.3572354899932417</v>
      </c>
      <c r="BA40" s="50">
        <f>NORM!BA40*NORM!BA$2</f>
        <v>8.8495992847445262</v>
      </c>
      <c r="BB40" s="50">
        <f>NORM!BB40*NORM!BB$2</f>
        <v>12.119632249750774</v>
      </c>
      <c r="BC40" s="50">
        <f>NORM!BC40*NORM!BC$2</f>
        <v>8.6682980765981235</v>
      </c>
      <c r="BD40" s="50">
        <f>NORM!BD40*NORM!BD$2</f>
        <v>7.7095792788992821</v>
      </c>
      <c r="BE40" s="50">
        <f>NORM!BE40*NORM!BE$2</f>
        <v>31.384928825583916</v>
      </c>
      <c r="BF40" s="50">
        <f>NORM!BF40*NORM!BF$2</f>
        <v>68.327727385604859</v>
      </c>
      <c r="BG40" s="50">
        <f>NORM!BG40*NORM!BG$2</f>
        <v>42.285308364642034</v>
      </c>
      <c r="BH40" s="28"/>
      <c r="BI40" s="50">
        <f>NORM!BI40*NORM!BI$2</f>
        <v>83.208395802098948</v>
      </c>
      <c r="BJ40" s="28"/>
      <c r="BK40" s="50">
        <f>NORM!BK40*NORM!BK$2</f>
        <v>57.127593746202535</v>
      </c>
      <c r="BL40" s="50">
        <f>NORM!BL40*NORM!BL$2</f>
        <v>43.895076451872129</v>
      </c>
      <c r="BM40" s="50">
        <f>NORM!BM40*NORM!BM$2</f>
        <v>28.08512110270247</v>
      </c>
      <c r="BN40" s="50">
        <f>NORM!BN40*NORM!BN$2</f>
        <v>14.007933144844262</v>
      </c>
      <c r="BO40" s="50">
        <f>NORM!BO40*NORM!BO$2</f>
        <v>33.994269723135588</v>
      </c>
      <c r="BP40" s="28"/>
      <c r="BQ40" s="28"/>
      <c r="BR40" s="28"/>
      <c r="BS40" s="28"/>
      <c r="BT40" s="28"/>
    </row>
    <row r="41" spans="2:72" x14ac:dyDescent="0.25">
      <c r="B41" s="5">
        <v>32</v>
      </c>
      <c r="C41" s="6" t="s">
        <v>55</v>
      </c>
      <c r="D41"/>
      <c r="E41" s="50">
        <f>NORM!E41*NORM!E$2</f>
        <v>61.497458462786483</v>
      </c>
      <c r="F41" s="50">
        <f>NORM!F41*NORM!F$2</f>
        <v>74.679488980698395</v>
      </c>
      <c r="G41" s="50">
        <f>NORM!G41*NORM!G$2</f>
        <v>50.618141833889844</v>
      </c>
      <c r="H41" s="50">
        <f>NORM!H41*NORM!H$2</f>
        <v>54.727814306637669</v>
      </c>
      <c r="I41" s="50">
        <f>NORM!I41*NORM!I$2</f>
        <v>54.580609837445031</v>
      </c>
      <c r="J41" s="50">
        <f>NORM!J41*NORM!J$2</f>
        <v>44.413604873542035</v>
      </c>
      <c r="K41" s="50">
        <f>NORM!K41*NORM!K$2</f>
        <v>2.7436492468097442</v>
      </c>
      <c r="L41" s="50">
        <f>NORM!L41*NORM!L$2</f>
        <v>22.549753671661062</v>
      </c>
      <c r="M41" s="50">
        <f>NORM!M41*NORM!M$2</f>
        <v>42.147328664273772</v>
      </c>
      <c r="N41" s="50">
        <f>NORM!N41*NORM!N$2</f>
        <v>21.635993559087591</v>
      </c>
      <c r="O41" s="50">
        <f>NORM!O41*NORM!O$2</f>
        <v>98.135940151812363</v>
      </c>
      <c r="P41" s="50">
        <f>NORM!P41*NORM!P$2</f>
        <v>59.406418543924609</v>
      </c>
      <c r="Q41" s="50">
        <f>NORM!Q41*NORM!Q$2</f>
        <v>62.294199067029204</v>
      </c>
      <c r="R41" s="50">
        <f>NORM!R41*NORM!R$2</f>
        <v>45.836026624729882</v>
      </c>
      <c r="S41" s="50">
        <f>NORM!S41*NORM!S$2</f>
        <v>49.502669448263944</v>
      </c>
      <c r="T41" s="50">
        <f>NORM!T41*NORM!T$2</f>
        <v>15.352234261411752</v>
      </c>
      <c r="U41" s="50">
        <f>NORM!U41*NORM!U$2</f>
        <v>53.728816744233541</v>
      </c>
      <c r="V41" s="50">
        <f>NORM!V41*NORM!V$2</f>
        <v>36.201991689897049</v>
      </c>
      <c r="W41" s="50">
        <f>NORM!W41*NORM!W$2</f>
        <v>45.538498955621058</v>
      </c>
      <c r="X41" s="50">
        <f>NORM!X41*NORM!X$2</f>
        <v>35.298046949551463</v>
      </c>
      <c r="Y41" s="50">
        <f>NORM!Y41*NORM!Y$2</f>
        <v>10</v>
      </c>
      <c r="Z41" s="50">
        <f>NORM!Z41*NORM!Z$2</f>
        <v>1.7492997706500415</v>
      </c>
      <c r="AA41" s="50">
        <f>NORM!AA41*NORM!AA$2</f>
        <v>42.587514752929373</v>
      </c>
      <c r="AB41" s="50">
        <f>NORM!AB41*NORM!AB$2</f>
        <v>0</v>
      </c>
      <c r="AC41" s="50">
        <f>NORM!AC41*NORM!AC$2</f>
        <v>25.980392156862738</v>
      </c>
      <c r="AD41" s="50">
        <f>NORM!AD41*NORM!AD$2</f>
        <v>43.045268590949448</v>
      </c>
      <c r="AE41" s="50">
        <f>NORM!AE41*NORM!AE$2</f>
        <v>6.7748513334188454</v>
      </c>
      <c r="AF41" s="50">
        <f>NORM!AF41*NORM!AF$2</f>
        <v>11.614247394509553</v>
      </c>
      <c r="AG41" s="50">
        <f>NORM!AG41*NORM!AG$2</f>
        <v>47.688531720689198</v>
      </c>
      <c r="AH41" s="50">
        <f>NORM!AH41*NORM!AH$2</f>
        <v>0.45454545454545497</v>
      </c>
      <c r="AI41" s="50">
        <f>NORM!AI41*NORM!AI$2</f>
        <v>28.799092348039334</v>
      </c>
      <c r="AJ41" s="50">
        <f>NORM!AJ41*NORM!AJ$2</f>
        <v>18.735389077322424</v>
      </c>
      <c r="AK41" s="50">
        <f>NORM!AK41*NORM!AK$2</f>
        <v>80.764341510466636</v>
      </c>
      <c r="AL41" s="50">
        <f>NORM!AL41*NORM!AL$2</f>
        <v>20.492470563787553</v>
      </c>
      <c r="AM41" s="50">
        <f>NORM!AM41*NORM!AM$2</f>
        <v>20.184534326164368</v>
      </c>
      <c r="AN41" s="50">
        <f>NORM!AN41*NORM!AN$2</f>
        <v>0</v>
      </c>
      <c r="AO41" s="28"/>
      <c r="AP41" s="28"/>
      <c r="AQ41" s="50">
        <f>NORM!AQ41*NORM!AQ$2</f>
        <v>73.805365114467037</v>
      </c>
      <c r="AR41" s="50">
        <f>NORM!AR41*NORM!AR$2</f>
        <v>11.657676073401856</v>
      </c>
      <c r="AS41" s="50">
        <f>NORM!AS41*NORM!AS$2</f>
        <v>0.31688256255927472</v>
      </c>
      <c r="AT41" s="50">
        <f>NORM!AT41*NORM!AT$2</f>
        <v>4.2187464762306481</v>
      </c>
      <c r="AU41" s="50">
        <f>NORM!AU41*NORM!AU$2</f>
        <v>2.9189800351779356</v>
      </c>
      <c r="AV41" s="50">
        <f>NORM!AV41*NORM!AV$2</f>
        <v>17.695650193065546</v>
      </c>
      <c r="AW41" s="50">
        <f>NORM!AW41*NORM!AW$2</f>
        <v>8.4116764052154416</v>
      </c>
      <c r="AX41" s="50">
        <f>NORM!AX41*NORM!AX$2</f>
        <v>4.9781241562455909</v>
      </c>
      <c r="AY41" s="50">
        <f>NORM!AY41*NORM!AY$2</f>
        <v>4.9448639754473405</v>
      </c>
      <c r="AZ41" s="50">
        <f>NORM!AZ41*NORM!AZ$2</f>
        <v>1.5353134564344719</v>
      </c>
      <c r="BA41" s="50">
        <f>NORM!BA41*NORM!BA$2</f>
        <v>0.25271174249247375</v>
      </c>
      <c r="BB41" s="50">
        <f>NORM!BB41*NORM!BB$2</f>
        <v>5.5806666840435124</v>
      </c>
      <c r="BC41" s="50">
        <f>NORM!BC41*NORM!BC$2</f>
        <v>3.1825056350637175</v>
      </c>
      <c r="BD41" s="50">
        <f>NORM!BD41*NORM!BD$2</f>
        <v>5.0276455874725858</v>
      </c>
      <c r="BE41" s="50">
        <f>NORM!BE41*NORM!BE$2</f>
        <v>31.128229532422367</v>
      </c>
      <c r="BF41" s="50">
        <f>NORM!BF41*NORM!BF$2</f>
        <v>33.431738726290561</v>
      </c>
      <c r="BG41" s="50">
        <f>NORM!BG41*NORM!BG$2</f>
        <v>10.109652089194286</v>
      </c>
      <c r="BH41" s="28"/>
      <c r="BI41" s="50">
        <f>NORM!BI41*NORM!BI$2</f>
        <v>78.114004222378597</v>
      </c>
      <c r="BJ41" s="28"/>
      <c r="BK41" s="50">
        <f>NORM!BK41*NORM!BK$2</f>
        <v>18.134981006601265</v>
      </c>
      <c r="BL41" s="50">
        <f>NORM!BL41*NORM!BL$2</f>
        <v>41.057373391394229</v>
      </c>
      <c r="BM41" s="50">
        <f>NORM!BM41*NORM!BM$2</f>
        <v>36.244808509977098</v>
      </c>
      <c r="BN41" s="50">
        <f>NORM!BN41*NORM!BN$2</f>
        <v>34.091781914038705</v>
      </c>
      <c r="BO41" s="50">
        <f>NORM!BO41*NORM!BO$2</f>
        <v>7.0755860530228087</v>
      </c>
      <c r="BP41" s="28"/>
      <c r="BQ41" s="28"/>
      <c r="BR41" s="28"/>
      <c r="BS41" s="28"/>
      <c r="BT41" s="28"/>
    </row>
    <row r="42" spans="2:72" x14ac:dyDescent="0.25">
      <c r="B42" s="29"/>
      <c r="C42" s="30"/>
      <c r="E42" s="44"/>
      <c r="H42" s="32"/>
      <c r="I42" s="33"/>
      <c r="J42" s="33"/>
      <c r="K42" s="8"/>
      <c r="L42" s="8"/>
      <c r="M42" s="8"/>
      <c r="N42" s="8"/>
      <c r="O42" s="43"/>
      <c r="P42" s="35"/>
      <c r="Q42" s="35"/>
      <c r="R42" s="42"/>
      <c r="S42" s="35"/>
      <c r="T42" s="8"/>
      <c r="U42" s="8"/>
      <c r="V42" s="35"/>
      <c r="W42" s="46"/>
      <c r="X42" s="34"/>
      <c r="Y42" s="27"/>
      <c r="Z42" s="27"/>
      <c r="AA42" s="27"/>
      <c r="AB42" s="8"/>
      <c r="AC42" s="35"/>
      <c r="AD42" s="27"/>
      <c r="AE42" s="36"/>
      <c r="AF42" s="43"/>
      <c r="AG42" s="8"/>
      <c r="AH42" s="38"/>
      <c r="AI42" s="38"/>
      <c r="AJ42" s="36"/>
      <c r="AK42" s="36"/>
      <c r="AL42" s="36"/>
      <c r="AM42" s="36"/>
      <c r="AN42" s="28"/>
      <c r="AO42" s="28"/>
      <c r="AP42" s="36"/>
      <c r="AQ42" s="42"/>
      <c r="AR42" s="50"/>
      <c r="AS42" s="50"/>
      <c r="AT42" s="50"/>
      <c r="AU42" s="50"/>
      <c r="AV42" s="50"/>
      <c r="AW42" s="50"/>
      <c r="AX42" s="50"/>
      <c r="AY42" s="50"/>
      <c r="AZ42" s="50"/>
      <c r="BA42" s="50"/>
      <c r="BB42" s="50"/>
      <c r="BC42" s="50"/>
      <c r="BD42" s="50"/>
      <c r="BE42" s="50"/>
      <c r="BF42" s="50"/>
      <c r="BG42" s="50"/>
      <c r="BH42" s="23"/>
      <c r="BI42" s="23"/>
      <c r="BJ42" s="1"/>
      <c r="BK42" s="1"/>
      <c r="BL42"/>
    </row>
    <row r="43" spans="2:72" x14ac:dyDescent="0.25">
      <c r="B43" s="29"/>
      <c r="C43" s="30"/>
      <c r="AR43" s="50"/>
      <c r="AS43" s="50"/>
      <c r="AT43" s="50"/>
      <c r="AU43" s="50"/>
      <c r="AV43" s="50"/>
      <c r="AW43" s="50"/>
      <c r="AX43" s="50"/>
      <c r="AY43" s="50"/>
      <c r="AZ43" s="50"/>
      <c r="BA43" s="50"/>
      <c r="BB43" s="50"/>
      <c r="BC43" s="50"/>
      <c r="BD43" s="50"/>
      <c r="BE43" s="50"/>
      <c r="BF43" s="50"/>
      <c r="BG43" s="50"/>
      <c r="BH43" s="23"/>
      <c r="BI43" s="23"/>
      <c r="BJ43" s="23"/>
      <c r="BK43" s="22"/>
      <c r="BL43"/>
    </row>
    <row r="44" spans="2:72" x14ac:dyDescent="0.25">
      <c r="B44" s="29"/>
      <c r="C44" s="30"/>
      <c r="E44" s="48"/>
      <c r="BL44"/>
    </row>
    <row r="45" spans="2:72" x14ac:dyDescent="0.25">
      <c r="B45" s="29"/>
      <c r="C45" s="30"/>
      <c r="BL45"/>
    </row>
    <row r="46" spans="2:72" x14ac:dyDescent="0.25">
      <c r="B46" s="29"/>
      <c r="C46" s="30"/>
      <c r="BL46"/>
    </row>
    <row r="47" spans="2:72" x14ac:dyDescent="0.25">
      <c r="B47" s="29"/>
      <c r="C47" s="30"/>
      <c r="BL47"/>
    </row>
    <row r="48" spans="2:72" x14ac:dyDescent="0.25">
      <c r="B48" s="29"/>
      <c r="C48" s="30"/>
      <c r="BL48"/>
    </row>
    <row r="49" spans="2:64" x14ac:dyDescent="0.25">
      <c r="B49" s="29"/>
      <c r="C49" s="30"/>
      <c r="BL49"/>
    </row>
    <row r="50" spans="2:64" x14ac:dyDescent="0.25">
      <c r="B50" s="29"/>
      <c r="C50" s="30"/>
      <c r="BL50"/>
    </row>
    <row r="51" spans="2:64" x14ac:dyDescent="0.25">
      <c r="B51" s="29"/>
      <c r="C51" s="30"/>
      <c r="BL51"/>
    </row>
    <row r="52" spans="2:64" x14ac:dyDescent="0.25">
      <c r="B52" s="29"/>
      <c r="C52" s="30"/>
      <c r="BL52"/>
    </row>
    <row r="53" spans="2:64" x14ac:dyDescent="0.25">
      <c r="B53" s="29"/>
      <c r="C53" s="30"/>
      <c r="BL53"/>
    </row>
    <row r="54" spans="2:64" x14ac:dyDescent="0.25">
      <c r="B54" s="29"/>
      <c r="C54" s="30"/>
      <c r="BL54"/>
    </row>
    <row r="55" spans="2:64" x14ac:dyDescent="0.25">
      <c r="B55" s="29"/>
      <c r="C55" s="30"/>
      <c r="BL55"/>
    </row>
    <row r="56" spans="2:64" x14ac:dyDescent="0.25">
      <c r="B56" s="29"/>
      <c r="C56" s="30"/>
      <c r="BL56"/>
    </row>
    <row r="57" spans="2:64" x14ac:dyDescent="0.25">
      <c r="B57" s="29"/>
      <c r="C57" s="30"/>
      <c r="BL57"/>
    </row>
    <row r="58" spans="2:64" x14ac:dyDescent="0.25">
      <c r="B58" s="29"/>
      <c r="C58" s="30"/>
      <c r="BL58"/>
    </row>
    <row r="59" spans="2:64" x14ac:dyDescent="0.25">
      <c r="B59" s="29"/>
      <c r="C59" s="30"/>
      <c r="BL59"/>
    </row>
    <row r="60" spans="2:64" x14ac:dyDescent="0.25">
      <c r="B60" s="29"/>
      <c r="C60" s="30"/>
      <c r="BL60"/>
    </row>
    <row r="61" spans="2:64" x14ac:dyDescent="0.25">
      <c r="B61" s="29"/>
      <c r="C61" s="30"/>
      <c r="BL61"/>
    </row>
    <row r="62" spans="2:64" x14ac:dyDescent="0.25">
      <c r="B62" s="29"/>
      <c r="C62" s="30"/>
      <c r="BL62"/>
    </row>
    <row r="63" spans="2:64" x14ac:dyDescent="0.25">
      <c r="B63" s="29"/>
      <c r="C63" s="30"/>
      <c r="BL63"/>
    </row>
    <row r="64" spans="2:64" x14ac:dyDescent="0.25">
      <c r="B64" s="29"/>
      <c r="C64" s="30"/>
      <c r="BL64"/>
    </row>
    <row r="65" spans="2:64" x14ac:dyDescent="0.25">
      <c r="B65" s="29"/>
      <c r="C65" s="30"/>
      <c r="BL65"/>
    </row>
    <row r="66" spans="2:64" x14ac:dyDescent="0.25">
      <c r="B66" s="29"/>
      <c r="C66" s="30"/>
      <c r="BL66"/>
    </row>
    <row r="67" spans="2:64" x14ac:dyDescent="0.25">
      <c r="B67" s="29"/>
      <c r="C67" s="30"/>
      <c r="BL67"/>
    </row>
    <row r="68" spans="2:64" x14ac:dyDescent="0.25">
      <c r="B68" s="29"/>
      <c r="C68" s="30"/>
      <c r="BL68"/>
    </row>
    <row r="69" spans="2:64" x14ac:dyDescent="0.25">
      <c r="B69" s="29"/>
      <c r="C69" s="30"/>
      <c r="BL69"/>
    </row>
    <row r="70" spans="2:64" x14ac:dyDescent="0.25">
      <c r="B70" s="29"/>
      <c r="C70" s="30"/>
      <c r="BL70"/>
    </row>
    <row r="71" spans="2:64" x14ac:dyDescent="0.25">
      <c r="B71" s="29"/>
      <c r="C71" s="30"/>
      <c r="BL71"/>
    </row>
    <row r="72" spans="2:64" x14ac:dyDescent="0.25">
      <c r="B72" s="29"/>
      <c r="C72" s="30"/>
      <c r="BL72"/>
    </row>
    <row r="73" spans="2:64" x14ac:dyDescent="0.25">
      <c r="B73" s="29"/>
      <c r="C73" s="30"/>
      <c r="BL73"/>
    </row>
    <row r="74" spans="2:64" x14ac:dyDescent="0.25">
      <c r="B74" s="29"/>
      <c r="C74" s="30"/>
      <c r="BL74"/>
    </row>
    <row r="75" spans="2:64" x14ac:dyDescent="0.25">
      <c r="B75" s="29"/>
      <c r="C75" s="30"/>
      <c r="BL75"/>
    </row>
    <row r="76" spans="2:64" x14ac:dyDescent="0.25">
      <c r="B76" s="29"/>
      <c r="C76" s="30"/>
      <c r="BL76"/>
    </row>
    <row r="77" spans="2:64" x14ac:dyDescent="0.25">
      <c r="B77" s="29"/>
      <c r="C77" s="30"/>
      <c r="BL77"/>
    </row>
    <row r="78" spans="2:64" x14ac:dyDescent="0.25">
      <c r="B78" s="29"/>
      <c r="C78" s="30"/>
      <c r="BL78"/>
    </row>
    <row r="79" spans="2:64" x14ac:dyDescent="0.25">
      <c r="B79" s="29"/>
      <c r="C79" s="30"/>
      <c r="BL79"/>
    </row>
    <row r="80" spans="2:64" x14ac:dyDescent="0.25">
      <c r="B80" s="29"/>
      <c r="C80" s="30"/>
      <c r="BL80"/>
    </row>
    <row r="81" spans="2:64" x14ac:dyDescent="0.25">
      <c r="B81" s="29"/>
      <c r="C81" s="30"/>
      <c r="BL81"/>
    </row>
    <row r="82" spans="2:64" x14ac:dyDescent="0.25">
      <c r="B82" s="29"/>
      <c r="C82" s="30"/>
      <c r="BL82"/>
    </row>
    <row r="83" spans="2:64" x14ac:dyDescent="0.25">
      <c r="B83" s="29"/>
      <c r="C83" s="30"/>
      <c r="BL83"/>
    </row>
    <row r="84" spans="2:64" x14ac:dyDescent="0.25">
      <c r="B84" s="29"/>
      <c r="C84" s="30"/>
      <c r="BL84"/>
    </row>
    <row r="85" spans="2:64" x14ac:dyDescent="0.25">
      <c r="B85" s="29"/>
      <c r="C85" s="30"/>
      <c r="BL85"/>
    </row>
    <row r="86" spans="2:64" x14ac:dyDescent="0.25">
      <c r="B86" s="29"/>
      <c r="C86" s="30"/>
      <c r="BL86"/>
    </row>
    <row r="87" spans="2:64" x14ac:dyDescent="0.25">
      <c r="B87" s="29"/>
      <c r="C87" s="30"/>
      <c r="BL87"/>
    </row>
    <row r="88" spans="2:64" x14ac:dyDescent="0.25">
      <c r="B88" s="29"/>
      <c r="C88" s="30"/>
      <c r="BL88"/>
    </row>
    <row r="89" spans="2:64" x14ac:dyDescent="0.25">
      <c r="B89" s="29"/>
      <c r="C89" s="30"/>
      <c r="BL89"/>
    </row>
    <row r="90" spans="2:64" x14ac:dyDescent="0.25">
      <c r="B90" s="29"/>
      <c r="C90" s="30"/>
      <c r="BL90"/>
    </row>
  </sheetData>
  <mergeCells count="17">
    <mergeCell ref="BN3:BT3"/>
    <mergeCell ref="AQ4:BF4"/>
    <mergeCell ref="BG4:BJ4"/>
    <mergeCell ref="BK4:BM4"/>
    <mergeCell ref="BN4:BT4"/>
    <mergeCell ref="B1:B8"/>
    <mergeCell ref="C1:C8"/>
    <mergeCell ref="E3:J3"/>
    <mergeCell ref="K3:AP3"/>
    <mergeCell ref="AQ3:BM3"/>
    <mergeCell ref="Y4:AJ4"/>
    <mergeCell ref="AK4:AN4"/>
    <mergeCell ref="AO4:AP4"/>
    <mergeCell ref="E4:J4"/>
    <mergeCell ref="K4:O4"/>
    <mergeCell ref="P4:S4"/>
    <mergeCell ref="T4:X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6"/>
  <sheetViews>
    <sheetView topLeftCell="A40" zoomScale="80" zoomScaleNormal="80" zoomScalePageLayoutView="80" workbookViewId="0">
      <selection activeCell="F41" sqref="F41"/>
    </sheetView>
  </sheetViews>
  <sheetFormatPr baseColWidth="10" defaultRowHeight="15.75" x14ac:dyDescent="0.25"/>
  <cols>
    <col min="2" max="2" width="15.625" bestFit="1" customWidth="1"/>
    <col min="3" max="3" width="12.625" customWidth="1"/>
    <col min="4" max="4" width="11" customWidth="1"/>
    <col min="5" max="5" width="16.875" customWidth="1"/>
    <col min="6" max="6" width="22" style="95" customWidth="1"/>
    <col min="7" max="7" width="11.125" customWidth="1"/>
    <col min="8" max="8" width="18.5" customWidth="1"/>
    <col min="9" max="9" width="11.125" bestFit="1" customWidth="1"/>
    <col min="11" max="11" width="14.875" hidden="1" customWidth="1"/>
    <col min="13" max="14" width="11.125" bestFit="1" customWidth="1"/>
  </cols>
  <sheetData>
    <row r="1" spans="2:11" x14ac:dyDescent="0.25">
      <c r="F1"/>
    </row>
    <row r="2" spans="2:11" x14ac:dyDescent="0.25">
      <c r="F2"/>
    </row>
    <row r="3" spans="2:11" x14ac:dyDescent="0.25">
      <c r="B3" s="248" t="s">
        <v>87</v>
      </c>
      <c r="C3" s="248"/>
      <c r="D3" s="248"/>
      <c r="E3" s="248"/>
      <c r="F3" s="248"/>
      <c r="G3" s="248"/>
      <c r="H3" s="248"/>
      <c r="I3" s="248"/>
      <c r="J3" s="248"/>
    </row>
    <row r="4" spans="2:11" ht="43.5" customHeight="1" x14ac:dyDescent="0.25">
      <c r="B4" s="53" t="s">
        <v>20</v>
      </c>
      <c r="C4" s="58" t="str">
        <f>IND!E5</f>
        <v>Prevalencia de sobrepeso</v>
      </c>
      <c r="D4" s="58" t="str">
        <f>IND!F5</f>
        <v>Prevalencia de obesidad</v>
      </c>
      <c r="E4" s="58" t="str">
        <f>IND!G5</f>
        <v>Prevalencia de diabetes mellitus tipo 2</v>
      </c>
      <c r="F4" s="58" t="str">
        <f>IND!H5</f>
        <v>Prevalencia de hipertensión arterial</v>
      </c>
      <c r="G4" s="58" t="str">
        <f>IND!I5</f>
        <v>Mortalidad por diabetes mellitus tipo 2</v>
      </c>
      <c r="H4" s="58" t="str">
        <f>IND!J5</f>
        <v>Mortalidad por enfermedades hipertensivas</v>
      </c>
      <c r="I4" s="58" t="s">
        <v>159</v>
      </c>
      <c r="J4" s="53" t="s">
        <v>160</v>
      </c>
      <c r="K4" s="71" t="s">
        <v>20</v>
      </c>
    </row>
    <row r="5" spans="2:11" x14ac:dyDescent="0.25">
      <c r="B5" s="54" t="s">
        <v>23</v>
      </c>
      <c r="C5" s="55">
        <f>NORM_Xp!E10</f>
        <v>37.302272813180238</v>
      </c>
      <c r="D5" s="55">
        <f>NORM_Xp!F10</f>
        <v>71.552450061104224</v>
      </c>
      <c r="E5" s="55">
        <f>NORM_Xp!G10</f>
        <v>77.253544821827987</v>
      </c>
      <c r="F5" s="55">
        <f>NORM_Xp!H10</f>
        <v>68.039580686463694</v>
      </c>
      <c r="G5" s="55">
        <f>NORM_Xp!I10</f>
        <v>71.438530510554955</v>
      </c>
      <c r="H5" s="55">
        <f>NORM_Xp!J10</f>
        <v>44.295017747597868</v>
      </c>
      <c r="I5" s="55">
        <f>C5*$C$37+D5*$D$37+E5*$E$37+F5*$F$37+G5*$G$37+H5*$H$37</f>
        <v>62.088147088579063</v>
      </c>
      <c r="J5" s="59">
        <f>RANK(I5,$I$5:$I$36,0)</f>
        <v>9</v>
      </c>
      <c r="K5" s="54" t="s">
        <v>23</v>
      </c>
    </row>
    <row r="6" spans="2:11" x14ac:dyDescent="0.25">
      <c r="B6" s="56" t="s">
        <v>24</v>
      </c>
      <c r="C6" s="57">
        <f>NORM_Xp!E11</f>
        <v>62.358450111130324</v>
      </c>
      <c r="D6" s="57">
        <f>NORM_Xp!F11</f>
        <v>24.81748801372148</v>
      </c>
      <c r="E6" s="57">
        <f>NORM_Xp!G11</f>
        <v>37.676693547042149</v>
      </c>
      <c r="F6" s="57">
        <f>NORM_Xp!H11</f>
        <v>29.416524064125849</v>
      </c>
      <c r="G6" s="57">
        <f>NORM_Xp!I11</f>
        <v>77.538729769417742</v>
      </c>
      <c r="H6" s="57">
        <f>NORM_Xp!J11</f>
        <v>74.712491755620462</v>
      </c>
      <c r="I6" s="57">
        <f t="shared" ref="I6:I36" si="0">C6*$C$37+D6*$D$37+E6*$E$37+F6*$F$37+G6*$G$37+H6*$H$37</f>
        <v>50.417441916202065</v>
      </c>
      <c r="J6" s="59">
        <f t="shared" ref="J6:J36" si="1">RANK(I6,$I$5:$I$36,0)</f>
        <v>24</v>
      </c>
      <c r="K6" s="56" t="s">
        <v>24</v>
      </c>
    </row>
    <row r="7" spans="2:11" x14ac:dyDescent="0.25">
      <c r="B7" s="54" t="s">
        <v>26</v>
      </c>
      <c r="C7" s="55">
        <f>NORM_Xp!E12</f>
        <v>41.565830047574742</v>
      </c>
      <c r="D7" s="55">
        <f>NORM_Xp!F12</f>
        <v>0</v>
      </c>
      <c r="E7" s="55">
        <f>NORM_Xp!G12</f>
        <v>54.980176065248571</v>
      </c>
      <c r="F7" s="55">
        <f>NORM_Xp!H12</f>
        <v>53.655013833387507</v>
      </c>
      <c r="G7" s="55">
        <f>NORM_Xp!I12</f>
        <v>100</v>
      </c>
      <c r="H7" s="55">
        <f>NORM_Xp!J12</f>
        <v>81.065387740697673</v>
      </c>
      <c r="I7" s="55">
        <f t="shared" si="0"/>
        <v>54.645875936795861</v>
      </c>
      <c r="J7" s="59">
        <f t="shared" si="1"/>
        <v>16</v>
      </c>
      <c r="K7" s="54" t="s">
        <v>26</v>
      </c>
    </row>
    <row r="8" spans="2:11" x14ac:dyDescent="0.25">
      <c r="B8" s="56" t="s">
        <v>27</v>
      </c>
      <c r="C8" s="57">
        <f>NORM_Xp!E13</f>
        <v>42.021005598365356</v>
      </c>
      <c r="D8" s="57">
        <f>NORM_Xp!F13</f>
        <v>10.937169243095246</v>
      </c>
      <c r="E8" s="57">
        <f>NORM_Xp!G13</f>
        <v>60.851705049124057</v>
      </c>
      <c r="F8" s="57">
        <f>NORM_Xp!H13</f>
        <v>71.290425225528068</v>
      </c>
      <c r="G8" s="57">
        <f>NORM_Xp!I13</f>
        <v>60.884263536914716</v>
      </c>
      <c r="H8" s="57">
        <f>NORM_Xp!J13</f>
        <v>77.942435192723892</v>
      </c>
      <c r="I8" s="57">
        <f t="shared" si="0"/>
        <v>53.743106541987622</v>
      </c>
      <c r="J8" s="59">
        <f t="shared" si="1"/>
        <v>19</v>
      </c>
      <c r="K8" s="56" t="s">
        <v>27</v>
      </c>
    </row>
    <row r="9" spans="2:11" x14ac:dyDescent="0.25">
      <c r="B9" s="54" t="s">
        <v>28</v>
      </c>
      <c r="C9" s="55">
        <f>NORM_Xp!E14</f>
        <v>88.447929730118375</v>
      </c>
      <c r="D9" s="55">
        <f>NORM_Xp!F14</f>
        <v>34.769479865845334</v>
      </c>
      <c r="E9" s="55">
        <f>NORM_Xp!G14</f>
        <v>50.621913113442197</v>
      </c>
      <c r="F9" s="55">
        <f>NORM_Xp!H14</f>
        <v>67.544457881973699</v>
      </c>
      <c r="G9" s="55">
        <f>NORM_Xp!I14</f>
        <v>33.047488441396474</v>
      </c>
      <c r="H9" s="55">
        <f>NORM_Xp!J14</f>
        <v>48.616129817272657</v>
      </c>
      <c r="I9" s="55">
        <f t="shared" si="0"/>
        <v>53.796457187473479</v>
      </c>
      <c r="J9" s="59">
        <f t="shared" si="1"/>
        <v>17</v>
      </c>
      <c r="K9" s="54" t="s">
        <v>28</v>
      </c>
    </row>
    <row r="10" spans="2:11" x14ac:dyDescent="0.25">
      <c r="B10" s="56" t="s">
        <v>29</v>
      </c>
      <c r="C10" s="57">
        <f>NORM_Xp!E15</f>
        <v>97.693083869393348</v>
      </c>
      <c r="D10" s="57">
        <f>NORM_Xp!F15</f>
        <v>34.986489724149834</v>
      </c>
      <c r="E10" s="57">
        <f>NORM_Xp!G15</f>
        <v>44.362798745947345</v>
      </c>
      <c r="F10" s="57">
        <f>NORM_Xp!H15</f>
        <v>91.069175650264299</v>
      </c>
      <c r="G10" s="57">
        <f>NORM_Xp!I15</f>
        <v>26.248976825045414</v>
      </c>
      <c r="H10" s="57">
        <f>NORM_Xp!J15</f>
        <v>69.191504458430359</v>
      </c>
      <c r="I10" s="57">
        <f t="shared" si="0"/>
        <v>60.345839870513018</v>
      </c>
      <c r="J10" s="59">
        <f t="shared" si="1"/>
        <v>11</v>
      </c>
      <c r="K10" s="56" t="s">
        <v>29</v>
      </c>
    </row>
    <row r="11" spans="2:11" x14ac:dyDescent="0.25">
      <c r="B11" s="54" t="s">
        <v>30</v>
      </c>
      <c r="C11" s="55">
        <f>NORM_Xp!E16</f>
        <v>72.568679044277204</v>
      </c>
      <c r="D11" s="55">
        <f>NORM_Xp!F16</f>
        <v>99.999999999999986</v>
      </c>
      <c r="E11" s="55">
        <f>NORM_Xp!G16</f>
        <v>100</v>
      </c>
      <c r="F11" s="55">
        <f>NORM_Xp!H16</f>
        <v>92.716535305453064</v>
      </c>
      <c r="G11" s="55">
        <f>NORM_Xp!I16</f>
        <v>87.645870011227615</v>
      </c>
      <c r="H11" s="55">
        <f>NORM_Xp!J16</f>
        <v>78.656686683784159</v>
      </c>
      <c r="I11" s="55">
        <f t="shared" si="0"/>
        <v>88.926301725819599</v>
      </c>
      <c r="J11" s="59">
        <f t="shared" si="1"/>
        <v>1</v>
      </c>
      <c r="K11" s="54" t="s">
        <v>30</v>
      </c>
    </row>
    <row r="12" spans="2:11" x14ac:dyDescent="0.25">
      <c r="B12" s="56" t="s">
        <v>31</v>
      </c>
      <c r="C12" s="57">
        <f>NORM_Xp!E17</f>
        <v>83.594850796927844</v>
      </c>
      <c r="D12" s="57">
        <f>NORM_Xp!F17</f>
        <v>57.60561306483774</v>
      </c>
      <c r="E12" s="57">
        <f>NORM_Xp!G17</f>
        <v>82.212270109376902</v>
      </c>
      <c r="F12" s="57">
        <f>NORM_Xp!H17</f>
        <v>60.06896925017756</v>
      </c>
      <c r="G12" s="57">
        <f>NORM_Xp!I17</f>
        <v>65.771341528099782</v>
      </c>
      <c r="H12" s="57">
        <f>NORM_Xp!J17</f>
        <v>53.040323278505667</v>
      </c>
      <c r="I12" s="57">
        <f t="shared" si="0"/>
        <v>67.238773006295759</v>
      </c>
      <c r="J12" s="59">
        <f t="shared" si="1"/>
        <v>5</v>
      </c>
      <c r="K12" s="56" t="s">
        <v>31</v>
      </c>
    </row>
    <row r="13" spans="2:11" x14ac:dyDescent="0.25">
      <c r="B13" s="54" t="s">
        <v>32</v>
      </c>
      <c r="C13" s="55">
        <f>NORM_Xp!E18</f>
        <v>0</v>
      </c>
      <c r="D13" s="55">
        <f>NORM_Xp!F18</f>
        <v>38.827267997411127</v>
      </c>
      <c r="E13" s="55">
        <f>NORM_Xp!G18</f>
        <v>0</v>
      </c>
      <c r="F13" s="55">
        <f>NORM_Xp!H18</f>
        <v>0</v>
      </c>
      <c r="G13" s="55">
        <f>NORM_Xp!I18</f>
        <v>13.569516900504061</v>
      </c>
      <c r="H13" s="55">
        <f>NORM_Xp!J18</f>
        <v>70.364193344398274</v>
      </c>
      <c r="I13" s="55">
        <f t="shared" si="0"/>
        <v>19.828071785500249</v>
      </c>
      <c r="J13" s="59">
        <f t="shared" si="1"/>
        <v>32</v>
      </c>
      <c r="K13" s="54" t="s">
        <v>32</v>
      </c>
    </row>
    <row r="14" spans="2:11" x14ac:dyDescent="0.25">
      <c r="B14" s="56" t="s">
        <v>33</v>
      </c>
      <c r="C14" s="57">
        <f>NORM_Xp!E19</f>
        <v>85.109043604474564</v>
      </c>
      <c r="D14" s="57">
        <f>NORM_Xp!F19</f>
        <v>52.251462311766097</v>
      </c>
      <c r="E14" s="57">
        <f>NORM_Xp!G19</f>
        <v>42.153484963045436</v>
      </c>
      <c r="F14" s="57">
        <f>NORM_Xp!H19</f>
        <v>27.572769083595137</v>
      </c>
      <c r="G14" s="57">
        <f>NORM_Xp!I19</f>
        <v>69.0626910044993</v>
      </c>
      <c r="H14" s="57">
        <f>NORM_Xp!J19</f>
        <v>66.025916795818674</v>
      </c>
      <c r="I14" s="57">
        <f t="shared" si="0"/>
        <v>56.532749053349768</v>
      </c>
      <c r="J14" s="59">
        <f t="shared" si="1"/>
        <v>14</v>
      </c>
      <c r="K14" s="56" t="s">
        <v>33</v>
      </c>
    </row>
    <row r="15" spans="2:11" x14ac:dyDescent="0.25">
      <c r="B15" s="54" t="s">
        <v>34</v>
      </c>
      <c r="C15" s="55">
        <f>NORM_Xp!E20</f>
        <v>59.124450894489271</v>
      </c>
      <c r="D15" s="55">
        <f>NORM_Xp!F20</f>
        <v>61.932726706144642</v>
      </c>
      <c r="E15" s="55">
        <f>NORM_Xp!G20</f>
        <v>67.355792883107384</v>
      </c>
      <c r="F15" s="55">
        <f>NORM_Xp!H20</f>
        <v>58.970954057651667</v>
      </c>
      <c r="G15" s="55">
        <f>NORM_Xp!I20</f>
        <v>20.22154584597174</v>
      </c>
      <c r="H15" s="55">
        <f>NORM_Xp!J20</f>
        <v>46.522309411281299</v>
      </c>
      <c r="I15" s="55">
        <f t="shared" si="0"/>
        <v>52.708569199226083</v>
      </c>
      <c r="J15" s="59">
        <f t="shared" si="1"/>
        <v>21</v>
      </c>
      <c r="K15" s="54" t="s">
        <v>34</v>
      </c>
    </row>
    <row r="16" spans="2:11" x14ac:dyDescent="0.25">
      <c r="B16" s="56" t="s">
        <v>35</v>
      </c>
      <c r="C16" s="57">
        <f>NORM_Xp!E21</f>
        <v>100</v>
      </c>
      <c r="D16" s="57">
        <f>NORM_Xp!F21</f>
        <v>79.265224254486995</v>
      </c>
      <c r="E16" s="57">
        <f>NORM_Xp!G21</f>
        <v>73.250085800747641</v>
      </c>
      <c r="F16" s="57">
        <f>NORM_Xp!H21</f>
        <v>75.935710029302498</v>
      </c>
      <c r="G16" s="57">
        <f>NORM_Xp!I21</f>
        <v>58.975567685295154</v>
      </c>
      <c r="H16" s="57">
        <f>NORM_Xp!J21</f>
        <v>62.021494970697496</v>
      </c>
      <c r="I16" s="57">
        <f t="shared" si="0"/>
        <v>75.009752358417018</v>
      </c>
      <c r="J16" s="59">
        <f t="shared" si="1"/>
        <v>3</v>
      </c>
      <c r="K16" s="56" t="s">
        <v>35</v>
      </c>
    </row>
    <row r="17" spans="2:11" x14ac:dyDescent="0.25">
      <c r="B17" s="54" t="s">
        <v>36</v>
      </c>
      <c r="C17" s="55">
        <f>NORM_Xp!E22</f>
        <v>15.979986397458235</v>
      </c>
      <c r="D17" s="55">
        <f>NORM_Xp!F22</f>
        <v>76.471566230943466</v>
      </c>
      <c r="E17" s="55">
        <f>NORM_Xp!G22</f>
        <v>65.710163972260744</v>
      </c>
      <c r="F17" s="55">
        <f>NORM_Xp!H22</f>
        <v>54.418804541125013</v>
      </c>
      <c r="G17" s="55">
        <f>NORM_Xp!I22</f>
        <v>59.030729060109593</v>
      </c>
      <c r="H17" s="55">
        <f>NORM_Xp!J22</f>
        <v>72.585342321844351</v>
      </c>
      <c r="I17" s="55">
        <f t="shared" si="0"/>
        <v>57.486010727649926</v>
      </c>
      <c r="J17" s="59">
        <f t="shared" si="1"/>
        <v>12</v>
      </c>
      <c r="K17" s="54" t="s">
        <v>36</v>
      </c>
    </row>
    <row r="18" spans="2:11" x14ac:dyDescent="0.25">
      <c r="B18" s="56" t="s">
        <v>37</v>
      </c>
      <c r="C18" s="57">
        <f>NORM_Xp!E23</f>
        <v>50.615410555113144</v>
      </c>
      <c r="D18" s="57">
        <f>NORM_Xp!F23</f>
        <v>48.727470674157203</v>
      </c>
      <c r="E18" s="57">
        <f>NORM_Xp!G23</f>
        <v>64.784169742280952</v>
      </c>
      <c r="F18" s="57">
        <f>NORM_Xp!H23</f>
        <v>68.500735184356287</v>
      </c>
      <c r="G18" s="57">
        <f>NORM_Xp!I23</f>
        <v>45.673579342805127</v>
      </c>
      <c r="H18" s="57">
        <f>NORM_Xp!J23</f>
        <v>59.341632494801381</v>
      </c>
      <c r="I18" s="57">
        <f t="shared" si="0"/>
        <v>56.400590916276293</v>
      </c>
      <c r="J18" s="59">
        <f t="shared" si="1"/>
        <v>15</v>
      </c>
      <c r="K18" s="56" t="s">
        <v>37</v>
      </c>
    </row>
    <row r="19" spans="2:11" x14ac:dyDescent="0.25">
      <c r="B19" s="54" t="s">
        <v>38</v>
      </c>
      <c r="C19" s="55">
        <f>NORM_Xp!E24</f>
        <v>13.924434414012849</v>
      </c>
      <c r="D19" s="55">
        <f>NORM_Xp!F24</f>
        <v>75.699507977164743</v>
      </c>
      <c r="E19" s="55">
        <f>NORM_Xp!G24</f>
        <v>28.786174872944549</v>
      </c>
      <c r="F19" s="55">
        <f>NORM_Xp!H24</f>
        <v>46.813854889177236</v>
      </c>
      <c r="G19" s="55">
        <f>NORM_Xp!I24</f>
        <v>37.755196432594893</v>
      </c>
      <c r="H19" s="55">
        <f>NORM_Xp!J24</f>
        <v>68.566077081819813</v>
      </c>
      <c r="I19" s="55">
        <f t="shared" si="0"/>
        <v>45.092554636432318</v>
      </c>
      <c r="J19" s="59">
        <f t="shared" si="1"/>
        <v>29</v>
      </c>
      <c r="K19" s="54" t="s">
        <v>38</v>
      </c>
    </row>
    <row r="20" spans="2:11" x14ac:dyDescent="0.25">
      <c r="B20" s="56" t="s">
        <v>39</v>
      </c>
      <c r="C20" s="57">
        <f>NORM_Xp!E25</f>
        <v>36.210241732286384</v>
      </c>
      <c r="D20" s="57">
        <f>NORM_Xp!F25</f>
        <v>65.961319814961456</v>
      </c>
      <c r="E20" s="57">
        <f>NORM_Xp!G25</f>
        <v>72.483138346883834</v>
      </c>
      <c r="F20" s="57">
        <f>NORM_Xp!H25</f>
        <v>69.459078563659801</v>
      </c>
      <c r="G20" s="57">
        <f>NORM_Xp!I25</f>
        <v>18.508718196226571</v>
      </c>
      <c r="H20" s="57">
        <f>NORM_Xp!J25</f>
        <v>36.474211621343279</v>
      </c>
      <c r="I20" s="57">
        <f t="shared" si="0"/>
        <v>50.491384095644342</v>
      </c>
      <c r="J20" s="59">
        <f t="shared" si="1"/>
        <v>23</v>
      </c>
      <c r="K20" s="56" t="s">
        <v>39</v>
      </c>
    </row>
    <row r="21" spans="2:11" x14ac:dyDescent="0.25">
      <c r="B21" s="54" t="s">
        <v>40</v>
      </c>
      <c r="C21" s="55">
        <f>NORM_Xp!E26</f>
        <v>24.697510726389375</v>
      </c>
      <c r="D21" s="55">
        <f>NORM_Xp!F26</f>
        <v>63.820124826196647</v>
      </c>
      <c r="E21" s="55">
        <f>NORM_Xp!G26</f>
        <v>51.040496802559993</v>
      </c>
      <c r="F21" s="55">
        <f>NORM_Xp!H26</f>
        <v>77.345771423356695</v>
      </c>
      <c r="G21" s="55">
        <f>NORM_Xp!I26</f>
        <v>17.800069833848067</v>
      </c>
      <c r="H21" s="55">
        <f>NORM_Xp!J26</f>
        <v>46.527835965298109</v>
      </c>
      <c r="I21" s="55">
        <f t="shared" si="0"/>
        <v>47.253622338455436</v>
      </c>
      <c r="J21" s="59">
        <f t="shared" si="1"/>
        <v>27</v>
      </c>
      <c r="K21" s="54" t="s">
        <v>40</v>
      </c>
    </row>
    <row r="22" spans="2:11" x14ac:dyDescent="0.25">
      <c r="B22" s="56" t="s">
        <v>41</v>
      </c>
      <c r="C22" s="57">
        <f>NORM_Xp!E27</f>
        <v>24.055081815793116</v>
      </c>
      <c r="D22" s="57">
        <f>NORM_Xp!F27</f>
        <v>55.875590274723137</v>
      </c>
      <c r="E22" s="57">
        <f>NORM_Xp!G27</f>
        <v>63.944924326651389</v>
      </c>
      <c r="F22" s="57">
        <f>NORM_Xp!H27</f>
        <v>72.256476695700755</v>
      </c>
      <c r="G22" s="57">
        <f>NORM_Xp!I27</f>
        <v>94.692334199782877</v>
      </c>
      <c r="H22" s="57">
        <f>NORM_Xp!J27</f>
        <v>70.417275166960735</v>
      </c>
      <c r="I22" s="57">
        <f t="shared" si="0"/>
        <v>63.506156598418059</v>
      </c>
      <c r="J22" s="59">
        <f t="shared" si="1"/>
        <v>8</v>
      </c>
      <c r="K22" s="56" t="s">
        <v>41</v>
      </c>
    </row>
    <row r="23" spans="2:11" x14ac:dyDescent="0.25">
      <c r="B23" s="54" t="s">
        <v>42</v>
      </c>
      <c r="C23" s="55">
        <f>NORM_Xp!E28</f>
        <v>57.362857747956262</v>
      </c>
      <c r="D23" s="55">
        <f>NORM_Xp!F28</f>
        <v>22.535849435966679</v>
      </c>
      <c r="E23" s="55">
        <f>NORM_Xp!G28</f>
        <v>18.17640184577829</v>
      </c>
      <c r="F23" s="55">
        <f>NORM_Xp!H28</f>
        <v>46.874824796083985</v>
      </c>
      <c r="G23" s="55">
        <f>NORM_Xp!I28</f>
        <v>68.918288770888495</v>
      </c>
      <c r="H23" s="55">
        <f>NORM_Xp!J28</f>
        <v>78.269198166107302</v>
      </c>
      <c r="I23" s="55">
        <f t="shared" si="0"/>
        <v>47.882941347375812</v>
      </c>
      <c r="J23" s="59">
        <f t="shared" si="1"/>
        <v>26</v>
      </c>
      <c r="K23" s="54" t="s">
        <v>42</v>
      </c>
    </row>
    <row r="24" spans="2:11" x14ac:dyDescent="0.25">
      <c r="B24" s="56" t="s">
        <v>43</v>
      </c>
      <c r="C24" s="57">
        <f>NORM_Xp!E29</f>
        <v>77.624565037009873</v>
      </c>
      <c r="D24" s="57">
        <f>NORM_Xp!F29</f>
        <v>89.915648700021038</v>
      </c>
      <c r="E24" s="57">
        <f>NORM_Xp!G29</f>
        <v>82.735604349158407</v>
      </c>
      <c r="F24" s="57">
        <f>NORM_Xp!H29</f>
        <v>92.389260527414791</v>
      </c>
      <c r="G24" s="57">
        <f>NORM_Xp!I29</f>
        <v>49.252895577843262</v>
      </c>
      <c r="H24" s="57">
        <f>NORM_Xp!J29</f>
        <v>0</v>
      </c>
      <c r="I24" s="57">
        <f t="shared" si="0"/>
        <v>66.352431962724424</v>
      </c>
      <c r="J24" s="59">
        <f t="shared" si="1"/>
        <v>7</v>
      </c>
      <c r="K24" s="56" t="s">
        <v>43</v>
      </c>
    </row>
    <row r="25" spans="2:11" x14ac:dyDescent="0.25">
      <c r="B25" s="54" t="s">
        <v>44</v>
      </c>
      <c r="C25" s="55">
        <f>NORM_Xp!E30</f>
        <v>25.646384298617136</v>
      </c>
      <c r="D25" s="55">
        <f>NORM_Xp!F30</f>
        <v>70.52481395217491</v>
      </c>
      <c r="E25" s="55">
        <f>NORM_Xp!G30</f>
        <v>63.970792022119142</v>
      </c>
      <c r="F25" s="55">
        <f>NORM_Xp!H30</f>
        <v>78.430934309492883</v>
      </c>
      <c r="G25" s="55">
        <f>NORM_Xp!I30</f>
        <v>9.582946138643452</v>
      </c>
      <c r="H25" s="55">
        <f>NORM_Xp!J30</f>
        <v>49.31410702132726</v>
      </c>
      <c r="I25" s="55">
        <f t="shared" si="0"/>
        <v>50.114712184364457</v>
      </c>
      <c r="J25" s="59">
        <f t="shared" si="1"/>
        <v>25</v>
      </c>
      <c r="K25" s="54" t="s">
        <v>44</v>
      </c>
    </row>
    <row r="26" spans="2:11" x14ac:dyDescent="0.25">
      <c r="B26" s="56" t="s">
        <v>45</v>
      </c>
      <c r="C26" s="57">
        <f>NORM_Xp!E31</f>
        <v>52.713737014896765</v>
      </c>
      <c r="D26" s="57">
        <f>NORM_Xp!F31</f>
        <v>84.771119826759488</v>
      </c>
      <c r="E26" s="57">
        <f>NORM_Xp!G31</f>
        <v>75.157939931643341</v>
      </c>
      <c r="F26" s="57">
        <f>NORM_Xp!H31</f>
        <v>57.83730880018323</v>
      </c>
      <c r="G26" s="57">
        <f>NORM_Xp!I31</f>
        <v>71.593190247196688</v>
      </c>
      <c r="H26" s="57">
        <f>NORM_Xp!J31</f>
        <v>64.304240190959845</v>
      </c>
      <c r="I26" s="57">
        <f t="shared" si="0"/>
        <v>67.902591378085816</v>
      </c>
      <c r="J26" s="59">
        <f t="shared" si="1"/>
        <v>4</v>
      </c>
      <c r="K26" s="56" t="s">
        <v>45</v>
      </c>
    </row>
    <row r="27" spans="2:11" x14ac:dyDescent="0.25">
      <c r="B27" s="54" t="s">
        <v>46</v>
      </c>
      <c r="C27" s="55">
        <f>NORM_Xp!E32</f>
        <v>26.539600597824016</v>
      </c>
      <c r="D27" s="55">
        <f>NORM_Xp!F32</f>
        <v>38.775435201111051</v>
      </c>
      <c r="E27" s="55">
        <f>NORM_Xp!G32</f>
        <v>87.066984338815658</v>
      </c>
      <c r="F27" s="55">
        <f>NORM_Xp!H32</f>
        <v>100</v>
      </c>
      <c r="G27" s="55">
        <f>NORM_Xp!I32</f>
        <v>98.473389203685073</v>
      </c>
      <c r="H27" s="55">
        <f>NORM_Xp!J32</f>
        <v>100</v>
      </c>
      <c r="I27" s="55">
        <f t="shared" si="0"/>
        <v>75.057409714783688</v>
      </c>
      <c r="J27" s="59">
        <f t="shared" si="1"/>
        <v>2</v>
      </c>
      <c r="K27" s="54" t="s">
        <v>46</v>
      </c>
    </row>
    <row r="28" spans="2:11" x14ac:dyDescent="0.25">
      <c r="B28" s="56" t="s">
        <v>47</v>
      </c>
      <c r="C28" s="57">
        <f>NORM_Xp!E33</f>
        <v>89.609228490134313</v>
      </c>
      <c r="D28" s="57">
        <f>NORM_Xp!F33</f>
        <v>76.625988147735569</v>
      </c>
      <c r="E28" s="57">
        <f>NORM_Xp!G33</f>
        <v>43.787950370193279</v>
      </c>
      <c r="F28" s="57">
        <f>NORM_Xp!H33</f>
        <v>47.511957879963738</v>
      </c>
      <c r="G28" s="57">
        <f>NORM_Xp!I33</f>
        <v>54.814221157715345</v>
      </c>
      <c r="H28" s="57">
        <f>NORM_Xp!J33</f>
        <v>53.085244070985254</v>
      </c>
      <c r="I28" s="57">
        <f t="shared" si="0"/>
        <v>60.741896363935801</v>
      </c>
      <c r="J28" s="59">
        <f t="shared" si="1"/>
        <v>10</v>
      </c>
      <c r="K28" s="56" t="s">
        <v>47</v>
      </c>
    </row>
    <row r="29" spans="2:11" x14ac:dyDescent="0.25">
      <c r="B29" s="54" t="s">
        <v>48</v>
      </c>
      <c r="C29" s="55">
        <f>NORM_Xp!E34</f>
        <v>90.461554959043141</v>
      </c>
      <c r="D29" s="55">
        <f>NORM_Xp!F34</f>
        <v>52.956196908387071</v>
      </c>
      <c r="E29" s="55">
        <f>NORM_Xp!G34</f>
        <v>62.465670518650292</v>
      </c>
      <c r="F29" s="55">
        <f>NORM_Xp!H34</f>
        <v>46.04656871624784</v>
      </c>
      <c r="G29" s="55">
        <f>NORM_Xp!I34</f>
        <v>87.791947574317433</v>
      </c>
      <c r="H29" s="55">
        <f>NORM_Xp!J34</f>
        <v>61.997649824797179</v>
      </c>
      <c r="I29" s="55">
        <f t="shared" si="0"/>
        <v>66.68848014198484</v>
      </c>
      <c r="J29" s="59">
        <f t="shared" si="1"/>
        <v>6</v>
      </c>
      <c r="K29" s="54" t="s">
        <v>48</v>
      </c>
    </row>
    <row r="30" spans="2:11" x14ac:dyDescent="0.25">
      <c r="B30" s="56" t="s">
        <v>49</v>
      </c>
      <c r="C30" s="57">
        <f>NORM_Xp!E35</f>
        <v>45.572633671084674</v>
      </c>
      <c r="D30" s="57">
        <f>NORM_Xp!F35</f>
        <v>39.130626964199948</v>
      </c>
      <c r="E30" s="57">
        <f>NORM_Xp!G35</f>
        <v>65.432709568711573</v>
      </c>
      <c r="F30" s="57">
        <f>NORM_Xp!H35</f>
        <v>35.395158257215108</v>
      </c>
      <c r="G30" s="57">
        <f>NORM_Xp!I35</f>
        <v>66.651608231230213</v>
      </c>
      <c r="H30" s="57">
        <f>NORM_Xp!J35</f>
        <v>59.582162504828851</v>
      </c>
      <c r="I30" s="57">
        <f t="shared" si="0"/>
        <v>51.892289949581624</v>
      </c>
      <c r="J30" s="59">
        <f t="shared" si="1"/>
        <v>22</v>
      </c>
      <c r="K30" s="56" t="s">
        <v>49</v>
      </c>
    </row>
    <row r="31" spans="2:11" x14ac:dyDescent="0.25">
      <c r="B31" s="54" t="s">
        <v>50</v>
      </c>
      <c r="C31" s="55">
        <f>NORM_Xp!E36</f>
        <v>47.632486634798006</v>
      </c>
      <c r="D31" s="55">
        <f>NORM_Xp!F36</f>
        <v>22.106161871293491</v>
      </c>
      <c r="E31" s="55">
        <f>NORM_Xp!G36</f>
        <v>48.915413404360187</v>
      </c>
      <c r="F31" s="55">
        <f>NORM_Xp!H36</f>
        <v>40.560327835873366</v>
      </c>
      <c r="G31" s="55">
        <f>NORM_Xp!I36</f>
        <v>18.772090374218966</v>
      </c>
      <c r="H31" s="55">
        <f>NORM_Xp!J36</f>
        <v>49.200907665044433</v>
      </c>
      <c r="I31" s="55">
        <f t="shared" si="0"/>
        <v>37.848936841530382</v>
      </c>
      <c r="J31" s="59">
        <f t="shared" si="1"/>
        <v>30</v>
      </c>
      <c r="K31" s="54" t="s">
        <v>50</v>
      </c>
    </row>
    <row r="32" spans="2:11" x14ac:dyDescent="0.25">
      <c r="B32" s="56" t="s">
        <v>51</v>
      </c>
      <c r="C32" s="57">
        <f>NORM_Xp!E37</f>
        <v>69.338956856316457</v>
      </c>
      <c r="D32" s="57">
        <f>NORM_Xp!F37</f>
        <v>31.339786681249674</v>
      </c>
      <c r="E32" s="57">
        <f>NORM_Xp!G37</f>
        <v>34.607482703400109</v>
      </c>
      <c r="F32" s="57">
        <f>NORM_Xp!H37</f>
        <v>31.667275469184073</v>
      </c>
      <c r="G32" s="57">
        <f>NORM_Xp!I37</f>
        <v>45.607989875756601</v>
      </c>
      <c r="H32" s="57">
        <f>NORM_Xp!J37</f>
        <v>62.364923412938417</v>
      </c>
      <c r="I32" s="57">
        <f t="shared" si="0"/>
        <v>45.361163701473366</v>
      </c>
      <c r="J32" s="59">
        <f t="shared" si="1"/>
        <v>28</v>
      </c>
      <c r="K32" s="56" t="s">
        <v>51</v>
      </c>
    </row>
    <row r="33" spans="2:11" x14ac:dyDescent="0.25">
      <c r="B33" s="54" t="s">
        <v>52</v>
      </c>
      <c r="C33" s="55">
        <f>NORM_Xp!E38</f>
        <v>31.26710684587265</v>
      </c>
      <c r="D33" s="55">
        <f>NORM_Xp!F38</f>
        <v>74.028110592278239</v>
      </c>
      <c r="E33" s="55">
        <f>NORM_Xp!G38</f>
        <v>65.537783937604587</v>
      </c>
      <c r="F33" s="55">
        <f>NORM_Xp!H38</f>
        <v>95.306921983278428</v>
      </c>
      <c r="G33" s="55">
        <f>NORM_Xp!I38</f>
        <v>1.4154001617746925</v>
      </c>
      <c r="H33" s="55">
        <f>NORM_Xp!J38</f>
        <v>51.335197589962199</v>
      </c>
      <c r="I33" s="55">
        <f t="shared" si="0"/>
        <v>53.758149044348997</v>
      </c>
      <c r="J33" s="59">
        <f t="shared" si="1"/>
        <v>18</v>
      </c>
      <c r="K33" s="54" t="s">
        <v>52</v>
      </c>
    </row>
    <row r="34" spans="2:11" x14ac:dyDescent="0.25">
      <c r="B34" s="56" t="s">
        <v>53</v>
      </c>
      <c r="C34" s="57">
        <f>NORM_Xp!E39</f>
        <v>5.2187068449596836</v>
      </c>
      <c r="D34" s="57">
        <f>NORM_Xp!F39</f>
        <v>57.332030959278235</v>
      </c>
      <c r="E34" s="57">
        <f>NORM_Xp!G39</f>
        <v>31.566735578442703</v>
      </c>
      <c r="F34" s="57">
        <f>NORM_Xp!H39</f>
        <v>59.087407247372802</v>
      </c>
      <c r="G34" s="57">
        <f>NORM_Xp!I39</f>
        <v>0</v>
      </c>
      <c r="H34" s="57">
        <f>NORM_Xp!J39</f>
        <v>29.701576257998237</v>
      </c>
      <c r="I34" s="57">
        <f t="shared" si="0"/>
        <v>30.881675499447475</v>
      </c>
      <c r="J34" s="59">
        <f t="shared" si="1"/>
        <v>31</v>
      </c>
      <c r="K34" s="56" t="s">
        <v>53</v>
      </c>
    </row>
    <row r="35" spans="2:11" x14ac:dyDescent="0.25">
      <c r="B35" s="54" t="s">
        <v>54</v>
      </c>
      <c r="C35" s="55">
        <f>NORM_Xp!E40</f>
        <v>40.62126699757389</v>
      </c>
      <c r="D35" s="55">
        <f>NORM_Xp!F40</f>
        <v>4.3574481851577236</v>
      </c>
      <c r="E35" s="55">
        <f>NORM_Xp!G40</f>
        <v>48.834149645340887</v>
      </c>
      <c r="F35" s="55">
        <f>NORM_Xp!H40</f>
        <v>75.249321417207696</v>
      </c>
      <c r="G35" s="55">
        <f>NORM_Xp!I40</f>
        <v>65.515285991008298</v>
      </c>
      <c r="H35" s="55">
        <f>NORM_Xp!J40</f>
        <v>88.472875626700855</v>
      </c>
      <c r="I35" s="55">
        <f t="shared" si="0"/>
        <v>53.347010489646884</v>
      </c>
      <c r="J35" s="59">
        <f t="shared" si="1"/>
        <v>20</v>
      </c>
      <c r="K35" s="54" t="s">
        <v>54</v>
      </c>
    </row>
    <row r="36" spans="2:11" x14ac:dyDescent="0.25">
      <c r="B36" s="56" t="s">
        <v>55</v>
      </c>
      <c r="C36" s="57">
        <f>NORM_Xp!E41</f>
        <v>61.497458462786483</v>
      </c>
      <c r="D36" s="57">
        <f>NORM_Xp!F41</f>
        <v>74.679488980698395</v>
      </c>
      <c r="E36" s="57">
        <f>NORM_Xp!G41</f>
        <v>50.618141833889844</v>
      </c>
      <c r="F36" s="57">
        <f>NORM_Xp!H41</f>
        <v>54.727814306637669</v>
      </c>
      <c r="G36" s="57">
        <f>NORM_Xp!I41</f>
        <v>54.580609837445031</v>
      </c>
      <c r="H36" s="57">
        <f>NORM_Xp!J41</f>
        <v>44.413604873542035</v>
      </c>
      <c r="I36" s="57">
        <f t="shared" si="0"/>
        <v>56.861502184772533</v>
      </c>
      <c r="J36" s="59">
        <f t="shared" si="1"/>
        <v>13</v>
      </c>
      <c r="K36" s="56" t="s">
        <v>55</v>
      </c>
    </row>
    <row r="37" spans="2:11" x14ac:dyDescent="0.25">
      <c r="B37" s="60" t="s">
        <v>336</v>
      </c>
      <c r="C37" s="61">
        <v>0.16326530612244899</v>
      </c>
      <c r="D37" s="61">
        <v>0.17006802721088438</v>
      </c>
      <c r="E37" s="61">
        <v>0.17687074829931976</v>
      </c>
      <c r="F37" s="61">
        <v>0.17006802721088438</v>
      </c>
      <c r="G37" s="61">
        <v>0.16326530612244899</v>
      </c>
      <c r="H37" s="61">
        <v>0.15646258503401361</v>
      </c>
    </row>
    <row r="38" spans="2:11" x14ac:dyDescent="0.25">
      <c r="F38"/>
    </row>
    <row r="39" spans="2:11" x14ac:dyDescent="0.25">
      <c r="B39" s="248" t="s">
        <v>161</v>
      </c>
      <c r="C39" s="248"/>
      <c r="D39" s="248"/>
      <c r="E39" s="248"/>
      <c r="F39" s="248"/>
      <c r="G39" s="248"/>
      <c r="H39" s="248"/>
      <c r="I39" s="248"/>
      <c r="J39" s="248"/>
    </row>
    <row r="40" spans="2:11" ht="41.25" customHeight="1" x14ac:dyDescent="0.25">
      <c r="B40" s="53" t="s">
        <v>20</v>
      </c>
      <c r="C40" s="58" t="str">
        <f>IND!K4</f>
        <v xml:space="preserve">Alimentación </v>
      </c>
      <c r="D40" s="58" t="str">
        <f>IND!P4</f>
        <v>Activación física</v>
      </c>
      <c r="E40" s="58" t="str">
        <f>IND!T4</f>
        <v xml:space="preserve">Contexto familiar y socioeconómico
</v>
      </c>
      <c r="F40" s="58" t="str">
        <f>IND!Y4</f>
        <v>Condiciones urbanas</v>
      </c>
      <c r="G40" s="58" t="str">
        <f>IND!AK4</f>
        <v>Condiciones escolares</v>
      </c>
      <c r="H40" s="58" t="str">
        <f>NORM_Xp!AO4</f>
        <v>Acciones de salud pública</v>
      </c>
      <c r="I40" s="58" t="s">
        <v>159</v>
      </c>
      <c r="J40" s="53" t="s">
        <v>160</v>
      </c>
      <c r="K40" s="71" t="s">
        <v>20</v>
      </c>
    </row>
    <row r="41" spans="2:11" x14ac:dyDescent="0.25">
      <c r="B41" s="54" t="s">
        <v>23</v>
      </c>
      <c r="C41" s="55">
        <f>(SUM(NORM_Xp!K10:O10)/SUM(NORM_Xp!$K$2:$O$2))</f>
        <v>26.28184616275113</v>
      </c>
      <c r="D41" s="55">
        <f>(SUM(NORM_Xp!P10:S10)/SUM(NORM_Xp!$P$2:$S$2))</f>
        <v>40.491767467640166</v>
      </c>
      <c r="E41" s="55">
        <f>(SUM(NORM_Xp!T10:X10)/SUM(NORM_Xp!$T$2:$X$2))</f>
        <v>58.195481528665709</v>
      </c>
      <c r="F41" s="55">
        <f>(SUM(NORM_Xp!Y10:AJ10)/SUM(NORM_Xp!$Y$2:$AJ$2))</f>
        <v>59.089602187932805</v>
      </c>
      <c r="G41" s="55">
        <f>(SUM(NORM_Xp!AK10:AN10)/SUM(NORM_Xp!$AK$2:$AN$2))</f>
        <v>77.095353801999593</v>
      </c>
      <c r="H41" s="145" t="s">
        <v>369</v>
      </c>
      <c r="I41" s="55">
        <f>C41*$C$73+D41*$D$73+E41*$E$73+F41*$F$73+G41*$G$73</f>
        <v>49.725230661849004</v>
      </c>
      <c r="J41" s="59">
        <f>RANK(I41,$I$41:$I$72)</f>
        <v>9</v>
      </c>
      <c r="K41" s="54" t="s">
        <v>23</v>
      </c>
    </row>
    <row r="42" spans="2:11" x14ac:dyDescent="0.25">
      <c r="B42" s="56" t="s">
        <v>24</v>
      </c>
      <c r="C42" s="57">
        <f>(SUM(NORM_Xp!K11:O11)/SUM(NORM_Xp!$K$2:$O$2))</f>
        <v>40.772668025506562</v>
      </c>
      <c r="D42" s="57">
        <f>(SUM(NORM_Xp!P11:S11)/SUM(NORM_Xp!$P$2:$S$2))</f>
        <v>24.757282091613366</v>
      </c>
      <c r="E42" s="57">
        <f>(SUM(NORM_Xp!T11:X11)/SUM(NORM_Xp!$T$2:$X$2))</f>
        <v>53.22202169614237</v>
      </c>
      <c r="F42" s="57">
        <f>(SUM(NORM_Xp!Y11:AJ11)/SUM(NORM_Xp!$Y$2:$AJ$2))</f>
        <v>53.137263749543699</v>
      </c>
      <c r="G42" s="57">
        <f>(SUM(NORM_Xp!AK11:AN11)/SUM(NORM_Xp!$AK$2:$AN$2))</f>
        <v>48.88664909405481</v>
      </c>
      <c r="H42" s="146" t="s">
        <v>369</v>
      </c>
      <c r="I42" s="55">
        <f t="shared" ref="I42:I72" si="2">C42*$C$73+D42*$D$73+E42*$E$73+F42*$F$73+G42*$G$73</f>
        <v>43.111287286675335</v>
      </c>
      <c r="J42" s="59">
        <f t="shared" ref="J42:J72" si="3">RANK(I42,$I$41:$I$72)</f>
        <v>23</v>
      </c>
      <c r="K42" s="56" t="s">
        <v>24</v>
      </c>
    </row>
    <row r="43" spans="2:11" x14ac:dyDescent="0.25">
      <c r="B43" s="54" t="s">
        <v>26</v>
      </c>
      <c r="C43" s="55">
        <f>(SUM(NORM_Xp!K12:O12)/SUM(NORM_Xp!$K$2:$O$2))</f>
        <v>71.054907966648926</v>
      </c>
      <c r="D43" s="55">
        <f>(SUM(NORM_Xp!P12:S12)/SUM(NORM_Xp!$P$2:$S$2))</f>
        <v>41.155279752500064</v>
      </c>
      <c r="E43" s="55">
        <f>(SUM(NORM_Xp!T12:X12)/SUM(NORM_Xp!$T$2:$X$2))</f>
        <v>53.128827776764247</v>
      </c>
      <c r="F43" s="55">
        <f>(SUM(NORM_Xp!Y12:AJ12)/SUM(NORM_Xp!$Y$2:$AJ$2))</f>
        <v>56.109362077010019</v>
      </c>
      <c r="G43" s="55">
        <f>(SUM(NORM_Xp!AK12:AN12)/SUM(NORM_Xp!$AK$2:$AN$2))</f>
        <v>43.054527218671581</v>
      </c>
      <c r="H43" s="145" t="s">
        <v>369</v>
      </c>
      <c r="I43" s="55">
        <f t="shared" si="2"/>
        <v>54.154813135900341</v>
      </c>
      <c r="J43" s="59">
        <f t="shared" si="3"/>
        <v>3</v>
      </c>
      <c r="K43" s="54" t="s">
        <v>26</v>
      </c>
    </row>
    <row r="44" spans="2:11" x14ac:dyDescent="0.25">
      <c r="B44" s="56" t="s">
        <v>27</v>
      </c>
      <c r="C44" s="57">
        <f>(SUM(NORM_Xp!K13:O13)/SUM(NORM_Xp!$K$2:$O$2))</f>
        <v>31.959557620924102</v>
      </c>
      <c r="D44" s="57">
        <f>(SUM(NORM_Xp!P13:S13)/SUM(NORM_Xp!$P$2:$S$2))</f>
        <v>49.923700313791493</v>
      </c>
      <c r="E44" s="57">
        <f>(SUM(NORM_Xp!T13:X13)/SUM(NORM_Xp!$T$2:$X$2))</f>
        <v>51.199999691036687</v>
      </c>
      <c r="F44" s="57">
        <f>(SUM(NORM_Xp!Y13:AJ13)/SUM(NORM_Xp!$Y$2:$AJ$2))</f>
        <v>44.087468268767807</v>
      </c>
      <c r="G44" s="57">
        <f>(SUM(NORM_Xp!AK13:AN13)/SUM(NORM_Xp!$AK$2:$AN$2))</f>
        <v>11.280641397225731</v>
      </c>
      <c r="H44" s="146" t="s">
        <v>369</v>
      </c>
      <c r="I44" s="55">
        <f t="shared" si="2"/>
        <v>36.304569781158484</v>
      </c>
      <c r="J44" s="59">
        <f t="shared" si="3"/>
        <v>30</v>
      </c>
      <c r="K44" s="56" t="s">
        <v>27</v>
      </c>
    </row>
    <row r="45" spans="2:11" x14ac:dyDescent="0.25">
      <c r="B45" s="54" t="s">
        <v>28</v>
      </c>
      <c r="C45" s="55">
        <f>(SUM(NORM_Xp!K14:O14)/SUM(NORM_Xp!$K$2:$O$2))</f>
        <v>36.031830163249438</v>
      </c>
      <c r="D45" s="55">
        <f>(SUM(NORM_Xp!P14:S14)/SUM(NORM_Xp!$P$2:$S$2))</f>
        <v>33.715346307908945</v>
      </c>
      <c r="E45" s="55">
        <f>(SUM(NORM_Xp!T14:X14)/SUM(NORM_Xp!$T$2:$X$2))</f>
        <v>66.542987056728649</v>
      </c>
      <c r="F45" s="55">
        <f>(SUM(NORM_Xp!Y14:AJ14)/SUM(NORM_Xp!$Y$2:$AJ$2))</f>
        <v>42.262247052581159</v>
      </c>
      <c r="G45" s="55">
        <f>(SUM(NORM_Xp!AK14:AN14)/SUM(NORM_Xp!$AK$2:$AN$2))</f>
        <v>50.549867528240149</v>
      </c>
      <c r="H45" s="145" t="s">
        <v>369</v>
      </c>
      <c r="I45" s="55">
        <f t="shared" si="2"/>
        <v>44.044131592980222</v>
      </c>
      <c r="J45" s="59">
        <f t="shared" si="3"/>
        <v>21</v>
      </c>
      <c r="K45" s="54" t="s">
        <v>28</v>
      </c>
    </row>
    <row r="46" spans="2:11" x14ac:dyDescent="0.25">
      <c r="B46" s="56" t="s">
        <v>29</v>
      </c>
      <c r="C46" s="57">
        <f>(SUM(NORM_Xp!K15:O15)/SUM(NORM_Xp!$K$2:$O$2))</f>
        <v>39.446868635111649</v>
      </c>
      <c r="D46" s="57">
        <f>(SUM(NORM_Xp!P15:S15)/SUM(NORM_Xp!$P$2:$S$2))</f>
        <v>53.896593323493754</v>
      </c>
      <c r="E46" s="57">
        <f>(SUM(NORM_Xp!T15:X15)/SUM(NORM_Xp!$T$2:$X$2))</f>
        <v>52.694896084349885</v>
      </c>
      <c r="F46" s="57">
        <f>(SUM(NORM_Xp!Y15:AJ15)/SUM(NORM_Xp!$Y$2:$AJ$2))</f>
        <v>39.584115256022017</v>
      </c>
      <c r="G46" s="57">
        <f>(SUM(NORM_Xp!AK15:AN15)/SUM(NORM_Xp!$AK$2:$AN$2))</f>
        <v>73.357338566621664</v>
      </c>
      <c r="H46" s="146" t="s">
        <v>369</v>
      </c>
      <c r="I46" s="55">
        <f t="shared" si="2"/>
        <v>51.202616833268237</v>
      </c>
      <c r="J46" s="59">
        <f t="shared" si="3"/>
        <v>6</v>
      </c>
      <c r="K46" s="56" t="s">
        <v>29</v>
      </c>
    </row>
    <row r="47" spans="2:11" x14ac:dyDescent="0.25">
      <c r="B47" s="54" t="s">
        <v>30</v>
      </c>
      <c r="C47" s="55">
        <f>(SUM(NORM_Xp!K16:O16)/SUM(NORM_Xp!$K$2:$O$2))</f>
        <v>57.663364059458338</v>
      </c>
      <c r="D47" s="55">
        <f>(SUM(NORM_Xp!P16:S16)/SUM(NORM_Xp!$P$2:$S$2))</f>
        <v>85.200564769844249</v>
      </c>
      <c r="E47" s="55">
        <f>(SUM(NORM_Xp!T16:X16)/SUM(NORM_Xp!$T$2:$X$2))</f>
        <v>40.252103542679016</v>
      </c>
      <c r="F47" s="55">
        <f>(SUM(NORM_Xp!Y16:AJ16)/SUM(NORM_Xp!$Y$2:$AJ$2))</f>
        <v>38.404768764965795</v>
      </c>
      <c r="G47" s="55">
        <f>(SUM(NORM_Xp!AK16:AN16)/SUM(NORM_Xp!$AK$2:$AN$2))</f>
        <v>13.271827304364791</v>
      </c>
      <c r="H47" s="145" t="s">
        <v>369</v>
      </c>
      <c r="I47" s="55">
        <f t="shared" si="2"/>
        <v>48.40976336475952</v>
      </c>
      <c r="J47" s="59">
        <f t="shared" si="3"/>
        <v>12</v>
      </c>
      <c r="K47" s="54" t="s">
        <v>30</v>
      </c>
    </row>
    <row r="48" spans="2:11" x14ac:dyDescent="0.25">
      <c r="B48" s="56" t="s">
        <v>31</v>
      </c>
      <c r="C48" s="57">
        <f>(SUM(NORM_Xp!K17:O17)/SUM(NORM_Xp!$K$2:$O$2))</f>
        <v>29.529930537791511</v>
      </c>
      <c r="D48" s="57">
        <f>(SUM(NORM_Xp!P17:S17)/SUM(NORM_Xp!$P$2:$S$2))</f>
        <v>49.463783617936194</v>
      </c>
      <c r="E48" s="57">
        <f>(SUM(NORM_Xp!T17:X17)/SUM(NORM_Xp!$T$2:$X$2))</f>
        <v>53.276755698759843</v>
      </c>
      <c r="F48" s="57">
        <f>(SUM(NORM_Xp!Y17:AJ17)/SUM(NORM_Xp!$Y$2:$AJ$2))</f>
        <v>37.319213541478412</v>
      </c>
      <c r="G48" s="57">
        <f>(SUM(NORM_Xp!AK17:AN17)/SUM(NORM_Xp!$AK$2:$AN$2))</f>
        <v>76.482649340178412</v>
      </c>
      <c r="H48" s="146" t="s">
        <v>369</v>
      </c>
      <c r="I48" s="55">
        <f t="shared" si="2"/>
        <v>47.882259371614829</v>
      </c>
      <c r="J48" s="59">
        <f t="shared" si="3"/>
        <v>15</v>
      </c>
      <c r="K48" s="56" t="s">
        <v>31</v>
      </c>
    </row>
    <row r="49" spans="2:11" x14ac:dyDescent="0.25">
      <c r="B49" s="54" t="s">
        <v>32</v>
      </c>
      <c r="C49" s="55">
        <f>(SUM(NORM_Xp!K18:O18)/SUM(NORM_Xp!$K$2:$O$2))</f>
        <v>46.463415973228649</v>
      </c>
      <c r="D49" s="55">
        <f>(SUM(NORM_Xp!P18:S18)/SUM(NORM_Xp!$P$2:$S$2))</f>
        <v>12.774180548852572</v>
      </c>
      <c r="E49" s="55">
        <f>(SUM(NORM_Xp!T18:X18)/SUM(NORM_Xp!$T$2:$X$2))</f>
        <v>56.338244496463652</v>
      </c>
      <c r="F49" s="55">
        <f>(SUM(NORM_Xp!Y18:AJ18)/SUM(NORM_Xp!$Y$2:$AJ$2))</f>
        <v>61.880457476958973</v>
      </c>
      <c r="G49" s="55">
        <f>(SUM(NORM_Xp!AK18:AN18)/SUM(NORM_Xp!$AK$2:$AN$2))</f>
        <v>67.097879655493117</v>
      </c>
      <c r="H49" s="145" t="s">
        <v>369</v>
      </c>
      <c r="I49" s="55">
        <f t="shared" si="2"/>
        <v>47.90194010486519</v>
      </c>
      <c r="J49" s="59">
        <f t="shared" si="3"/>
        <v>14</v>
      </c>
      <c r="K49" s="54" t="s">
        <v>32</v>
      </c>
    </row>
    <row r="50" spans="2:11" x14ac:dyDescent="0.25">
      <c r="B50" s="56" t="s">
        <v>33</v>
      </c>
      <c r="C50" s="57">
        <f>(SUM(NORM_Xp!K19:O19)/SUM(NORM_Xp!$K$2:$O$2))</f>
        <v>47.868505118187919</v>
      </c>
      <c r="D50" s="57">
        <f>(SUM(NORM_Xp!P19:S19)/SUM(NORM_Xp!$P$2:$S$2))</f>
        <v>70.850600914732425</v>
      </c>
      <c r="E50" s="57">
        <f>(SUM(NORM_Xp!T19:X19)/SUM(NORM_Xp!$T$2:$X$2))</f>
        <v>61.009517916905644</v>
      </c>
      <c r="F50" s="57">
        <f>(SUM(NORM_Xp!Y19:AJ19)/SUM(NORM_Xp!$Y$2:$AJ$2))</f>
        <v>42.513324322642461</v>
      </c>
      <c r="G50" s="57">
        <f>(SUM(NORM_Xp!AK19:AN19)/SUM(NORM_Xp!$AK$2:$AN$2))</f>
        <v>42.474745823736335</v>
      </c>
      <c r="H50" s="146" t="s">
        <v>369</v>
      </c>
      <c r="I50" s="55">
        <f t="shared" si="2"/>
        <v>52.443702979103954</v>
      </c>
      <c r="J50" s="59">
        <f t="shared" si="3"/>
        <v>4</v>
      </c>
      <c r="K50" s="56" t="s">
        <v>33</v>
      </c>
    </row>
    <row r="51" spans="2:11" x14ac:dyDescent="0.25">
      <c r="B51" s="54" t="s">
        <v>34</v>
      </c>
      <c r="C51" s="55">
        <f>(SUM(NORM_Xp!K20:O20)/SUM(NORM_Xp!$K$2:$O$2))</f>
        <v>31.202183867607037</v>
      </c>
      <c r="D51" s="55">
        <f>(SUM(NORM_Xp!P20:S20)/SUM(NORM_Xp!$P$2:$S$2))</f>
        <v>46.768802940196259</v>
      </c>
      <c r="E51" s="55">
        <f>(SUM(NORM_Xp!T20:X20)/SUM(NORM_Xp!$T$2:$X$2))</f>
        <v>47.624047239268158</v>
      </c>
      <c r="F51" s="55">
        <f>(SUM(NORM_Xp!Y20:AJ20)/SUM(NORM_Xp!$Y$2:$AJ$2))</f>
        <v>57.495686459071045</v>
      </c>
      <c r="G51" s="55">
        <f>(SUM(NORM_Xp!AK20:AN20)/SUM(NORM_Xp!$AK$2:$AN$2))</f>
        <v>26.574756414650036</v>
      </c>
      <c r="H51" s="145" t="s">
        <v>369</v>
      </c>
      <c r="I51" s="55">
        <f t="shared" si="2"/>
        <v>40.313804219931079</v>
      </c>
      <c r="J51" s="59">
        <f t="shared" si="3"/>
        <v>28</v>
      </c>
      <c r="K51" s="54" t="s">
        <v>34</v>
      </c>
    </row>
    <row r="52" spans="2:11" x14ac:dyDescent="0.25">
      <c r="B52" s="56" t="s">
        <v>35</v>
      </c>
      <c r="C52" s="57">
        <f>(SUM(NORM_Xp!K21:O21)/SUM(NORM_Xp!$K$2:$O$2))</f>
        <v>53.689976957866044</v>
      </c>
      <c r="D52" s="57">
        <f>(SUM(NORM_Xp!P21:S21)/SUM(NORM_Xp!$P$2:$S$2))</f>
        <v>88.856668853708896</v>
      </c>
      <c r="E52" s="57">
        <f>(SUM(NORM_Xp!T21:X21)/SUM(NORM_Xp!$T$2:$X$2))</f>
        <v>31.97398425801082</v>
      </c>
      <c r="F52" s="57">
        <f>(SUM(NORM_Xp!Y21:AJ21)/SUM(NORM_Xp!$Y$2:$AJ$2))</f>
        <v>39.182704587735017</v>
      </c>
      <c r="G52" s="57">
        <f>(SUM(NORM_Xp!AK21:AN21)/SUM(NORM_Xp!$AK$2:$AN$2))</f>
        <v>28.858589403365386</v>
      </c>
      <c r="H52" s="146" t="s">
        <v>369</v>
      </c>
      <c r="I52" s="55">
        <f t="shared" si="2"/>
        <v>50.117739178493736</v>
      </c>
      <c r="J52" s="59">
        <f t="shared" si="3"/>
        <v>8</v>
      </c>
      <c r="K52" s="56" t="s">
        <v>35</v>
      </c>
    </row>
    <row r="53" spans="2:11" x14ac:dyDescent="0.25">
      <c r="B53" s="54" t="s">
        <v>36</v>
      </c>
      <c r="C53" s="55">
        <f>(SUM(NORM_Xp!K22:O22)/SUM(NORM_Xp!$K$2:$O$2))</f>
        <v>64.313264595568256</v>
      </c>
      <c r="D53" s="55">
        <f>(SUM(NORM_Xp!P22:S22)/SUM(NORM_Xp!$P$2:$S$2))</f>
        <v>35.542243581194505</v>
      </c>
      <c r="E53" s="55">
        <f>(SUM(NORM_Xp!T22:X22)/SUM(NORM_Xp!$T$2:$X$2))</f>
        <v>56.923598034189517</v>
      </c>
      <c r="F53" s="55">
        <f>(SUM(NORM_Xp!Y22:AJ22)/SUM(NORM_Xp!$Y$2:$AJ$2))</f>
        <v>59.046059265998075</v>
      </c>
      <c r="G53" s="55">
        <f>(SUM(NORM_Xp!AK22:AN22)/SUM(NORM_Xp!$AK$2:$AN$2))</f>
        <v>30.21260460476584</v>
      </c>
      <c r="H53" s="145" t="s">
        <v>369</v>
      </c>
      <c r="I53" s="55">
        <f t="shared" si="2"/>
        <v>49.605474027288437</v>
      </c>
      <c r="J53" s="59">
        <f t="shared" si="3"/>
        <v>10</v>
      </c>
      <c r="K53" s="54" t="s">
        <v>36</v>
      </c>
    </row>
    <row r="54" spans="2:11" x14ac:dyDescent="0.25">
      <c r="B54" s="56" t="s">
        <v>37</v>
      </c>
      <c r="C54" s="57">
        <f>(SUM(NORM_Xp!K23:O23)/SUM(NORM_Xp!$K$2:$O$2))</f>
        <v>64.824889066023474</v>
      </c>
      <c r="D54" s="57">
        <f>(SUM(NORM_Xp!P23:S23)/SUM(NORM_Xp!$P$2:$S$2))</f>
        <v>46.946131074171014</v>
      </c>
      <c r="E54" s="57">
        <f>(SUM(NORM_Xp!T23:X23)/SUM(NORM_Xp!$T$2:$X$2))</f>
        <v>63.261942005803782</v>
      </c>
      <c r="F54" s="57">
        <f>(SUM(NORM_Xp!Y23:AJ23)/SUM(NORM_Xp!$Y$2:$AJ$2))</f>
        <v>42.172622427940645</v>
      </c>
      <c r="G54" s="57">
        <f>(SUM(NORM_Xp!AK23:AN23)/SUM(NORM_Xp!$AK$2:$AN$2))</f>
        <v>22.103020593660887</v>
      </c>
      <c r="H54" s="146" t="s">
        <v>369</v>
      </c>
      <c r="I54" s="55">
        <f t="shared" si="2"/>
        <v>48.465728524989125</v>
      </c>
      <c r="J54" s="59">
        <f t="shared" si="3"/>
        <v>11</v>
      </c>
      <c r="K54" s="56" t="s">
        <v>37</v>
      </c>
    </row>
    <row r="55" spans="2:11" x14ac:dyDescent="0.25">
      <c r="B55" s="54" t="s">
        <v>38</v>
      </c>
      <c r="C55" s="55">
        <f>(SUM(NORM_Xp!K24:O24)/SUM(NORM_Xp!$K$2:$O$2))</f>
        <v>61.123668488862478</v>
      </c>
      <c r="D55" s="55">
        <f>(SUM(NORM_Xp!P24:S24)/SUM(NORM_Xp!$P$2:$S$2))</f>
        <v>46.831025288873043</v>
      </c>
      <c r="E55" s="55">
        <f>(SUM(NORM_Xp!T24:X24)/SUM(NORM_Xp!$T$2:$X$2))</f>
        <v>50.048133416612075</v>
      </c>
      <c r="F55" s="55">
        <f>(SUM(NORM_Xp!Y24:AJ24)/SUM(NORM_Xp!$Y$2:$AJ$2))</f>
        <v>36.340667181196515</v>
      </c>
      <c r="G55" s="55">
        <f>(SUM(NORM_Xp!AK24:AN24)/SUM(NORM_Xp!$AK$2:$AN$2))</f>
        <v>28.410780971127281</v>
      </c>
      <c r="H55" s="145" t="s">
        <v>369</v>
      </c>
      <c r="I55" s="55">
        <f t="shared" si="2"/>
        <v>45.755629121771776</v>
      </c>
      <c r="J55" s="59">
        <f t="shared" si="3"/>
        <v>19</v>
      </c>
      <c r="K55" s="54" t="s">
        <v>38</v>
      </c>
    </row>
    <row r="56" spans="2:11" x14ac:dyDescent="0.25">
      <c r="B56" s="56" t="s">
        <v>39</v>
      </c>
      <c r="C56" s="57">
        <f>(SUM(NORM_Xp!K25:O25)/SUM(NORM_Xp!$K$2:$O$2))</f>
        <v>47.553638085444184</v>
      </c>
      <c r="D56" s="57">
        <f>(SUM(NORM_Xp!P25:S25)/SUM(NORM_Xp!$P$2:$S$2))</f>
        <v>69.670673062133474</v>
      </c>
      <c r="E56" s="57">
        <f>(SUM(NORM_Xp!T25:X25)/SUM(NORM_Xp!$T$2:$X$2))</f>
        <v>50.284713213038508</v>
      </c>
      <c r="F56" s="57">
        <f>(SUM(NORM_Xp!Y25:AJ25)/SUM(NORM_Xp!$Y$2:$AJ$2))</f>
        <v>44.326552482962882</v>
      </c>
      <c r="G56" s="57">
        <f>(SUM(NORM_Xp!AK25:AN25)/SUM(NORM_Xp!$AK$2:$AN$2))</f>
        <v>21.162575174064852</v>
      </c>
      <c r="H56" s="146" t="s">
        <v>369</v>
      </c>
      <c r="I56" s="55">
        <f t="shared" si="2"/>
        <v>46.538993935226337</v>
      </c>
      <c r="J56" s="59">
        <f t="shared" si="3"/>
        <v>18</v>
      </c>
      <c r="K56" s="56" t="s">
        <v>39</v>
      </c>
    </row>
    <row r="57" spans="2:11" x14ac:dyDescent="0.25">
      <c r="B57" s="54" t="s">
        <v>40</v>
      </c>
      <c r="C57" s="55">
        <f>(SUM(NORM_Xp!K26:O26)/SUM(NORM_Xp!$K$2:$O$2))</f>
        <v>44.460999943277415</v>
      </c>
      <c r="D57" s="55">
        <f>(SUM(NORM_Xp!P26:S26)/SUM(NORM_Xp!$P$2:$S$2))</f>
        <v>56.596700169434101</v>
      </c>
      <c r="E57" s="55">
        <f>(SUM(NORM_Xp!T26:X26)/SUM(NORM_Xp!$T$2:$X$2))</f>
        <v>42.975712370780684</v>
      </c>
      <c r="F57" s="55">
        <f>(SUM(NORM_Xp!Y26:AJ26)/SUM(NORM_Xp!$Y$2:$AJ$2))</f>
        <v>45.068906929264948</v>
      </c>
      <c r="G57" s="55">
        <f>(SUM(NORM_Xp!AK26:AN26)/SUM(NORM_Xp!$AK$2:$AN$2))</f>
        <v>43.844578227529261</v>
      </c>
      <c r="H57" s="145" t="s">
        <v>369</v>
      </c>
      <c r="I57" s="55">
        <f t="shared" si="2"/>
        <v>46.677934722031068</v>
      </c>
      <c r="J57" s="59">
        <f t="shared" si="3"/>
        <v>17</v>
      </c>
      <c r="K57" s="54" t="s">
        <v>40</v>
      </c>
    </row>
    <row r="58" spans="2:11" x14ac:dyDescent="0.25">
      <c r="B58" s="56" t="s">
        <v>41</v>
      </c>
      <c r="C58" s="57">
        <f>(SUM(NORM_Xp!K27:O27)/SUM(NORM_Xp!$K$2:$O$2))</f>
        <v>59.004310116479601</v>
      </c>
      <c r="D58" s="57">
        <f>(SUM(NORM_Xp!P27:S27)/SUM(NORM_Xp!$P$2:$S$2))</f>
        <v>57.209918592915471</v>
      </c>
      <c r="E58" s="57">
        <f>(SUM(NORM_Xp!T27:X27)/SUM(NORM_Xp!$T$2:$X$2))</f>
        <v>60.821961313308883</v>
      </c>
      <c r="F58" s="57">
        <f>(SUM(NORM_Xp!Y27:AJ27)/SUM(NORM_Xp!$Y$2:$AJ$2))</f>
        <v>47.627775616477116</v>
      </c>
      <c r="G58" s="57">
        <f>(SUM(NORM_Xp!AK27:AN27)/SUM(NORM_Xp!$AK$2:$AN$2))</f>
        <v>34.909936494999393</v>
      </c>
      <c r="H58" s="146" t="s">
        <v>369</v>
      </c>
      <c r="I58" s="55">
        <f t="shared" si="2"/>
        <v>52.090560467214985</v>
      </c>
      <c r="J58" s="59">
        <f t="shared" si="3"/>
        <v>5</v>
      </c>
      <c r="K58" s="56" t="s">
        <v>41</v>
      </c>
    </row>
    <row r="59" spans="2:11" x14ac:dyDescent="0.25">
      <c r="B59" s="54" t="s">
        <v>42</v>
      </c>
      <c r="C59" s="55">
        <f>(SUM(NORM_Xp!K28:O28)/SUM(NORM_Xp!$K$2:$O$2))</f>
        <v>26.002780021195399</v>
      </c>
      <c r="D59" s="55">
        <f>(SUM(NORM_Xp!P28:S28)/SUM(NORM_Xp!$P$2:$S$2))</f>
        <v>30.483361964775614</v>
      </c>
      <c r="E59" s="55">
        <f>(SUM(NORM_Xp!T28:X28)/SUM(NORM_Xp!$T$2:$X$2))</f>
        <v>75.057753913998951</v>
      </c>
      <c r="F59" s="55">
        <f>(SUM(NORM_Xp!Y28:AJ28)/SUM(NORM_Xp!$Y$2:$AJ$2))</f>
        <v>40.541097574484176</v>
      </c>
      <c r="G59" s="55">
        <f>(SUM(NORM_Xp!AK28:AN28)/SUM(NORM_Xp!$AK$2:$AN$2))</f>
        <v>53.699942881045196</v>
      </c>
      <c r="H59" s="145" t="s">
        <v>369</v>
      </c>
      <c r="I59" s="55">
        <f t="shared" si="2"/>
        <v>42.198203329925875</v>
      </c>
      <c r="J59" s="59">
        <f t="shared" si="3"/>
        <v>24</v>
      </c>
      <c r="K59" s="54" t="s">
        <v>42</v>
      </c>
    </row>
    <row r="60" spans="2:11" x14ac:dyDescent="0.25">
      <c r="B60" s="56" t="s">
        <v>43</v>
      </c>
      <c r="C60" s="57">
        <f>(SUM(NORM_Xp!K29:O29)/SUM(NORM_Xp!$K$2:$O$2))</f>
        <v>80.924679583829331</v>
      </c>
      <c r="D60" s="57">
        <f>(SUM(NORM_Xp!P29:S29)/SUM(NORM_Xp!$P$2:$S$2))</f>
        <v>72.384233969002409</v>
      </c>
      <c r="E60" s="57">
        <f>(SUM(NORM_Xp!T29:X29)/SUM(NORM_Xp!$T$2:$X$2))</f>
        <v>33.596617163967103</v>
      </c>
      <c r="F60" s="57">
        <f>(SUM(NORM_Xp!Y29:AJ29)/SUM(NORM_Xp!$Y$2:$AJ$2))</f>
        <v>57.625672793591846</v>
      </c>
      <c r="G60" s="57">
        <f>(SUM(NORM_Xp!AK29:AN29)/SUM(NORM_Xp!$AK$2:$AN$2))</f>
        <v>27.222187282296051</v>
      </c>
      <c r="H60" s="146" t="s">
        <v>369</v>
      </c>
      <c r="I60" s="55">
        <f t="shared" si="2"/>
        <v>57.403308809029795</v>
      </c>
      <c r="J60" s="59">
        <f t="shared" si="3"/>
        <v>2</v>
      </c>
      <c r="K60" s="56" t="s">
        <v>43</v>
      </c>
    </row>
    <row r="61" spans="2:11" x14ac:dyDescent="0.25">
      <c r="B61" s="54" t="s">
        <v>44</v>
      </c>
      <c r="C61" s="55">
        <f>(SUM(NORM_Xp!K30:O30)/SUM(NORM_Xp!$K$2:$O$2))</f>
        <v>42.833971950761004</v>
      </c>
      <c r="D61" s="55">
        <f>(SUM(NORM_Xp!P30:S30)/SUM(NORM_Xp!$P$2:$S$2))</f>
        <v>50.57517419873151</v>
      </c>
      <c r="E61" s="55">
        <f>(SUM(NORM_Xp!T30:X30)/SUM(NORM_Xp!$T$2:$X$2))</f>
        <v>48.54389401713987</v>
      </c>
      <c r="F61" s="55">
        <f>(SUM(NORM_Xp!Y30:AJ30)/SUM(NORM_Xp!$Y$2:$AJ$2))</f>
        <v>50.065479947629029</v>
      </c>
      <c r="G61" s="55">
        <f>(SUM(NORM_Xp!AK30:AN30)/SUM(NORM_Xp!$AK$2:$AN$2))</f>
        <v>29.547516760980997</v>
      </c>
      <c r="H61" s="145" t="s">
        <v>369</v>
      </c>
      <c r="I61" s="55">
        <f t="shared" si="2"/>
        <v>43.784027745558859</v>
      </c>
      <c r="J61" s="59">
        <f t="shared" si="3"/>
        <v>22</v>
      </c>
      <c r="K61" s="54" t="s">
        <v>44</v>
      </c>
    </row>
    <row r="62" spans="2:11" x14ac:dyDescent="0.25">
      <c r="B62" s="56" t="s">
        <v>45</v>
      </c>
      <c r="C62" s="57">
        <f>(SUM(NORM_Xp!K31:O31)/SUM(NORM_Xp!$K$2:$O$2))</f>
        <v>44.851777918253404</v>
      </c>
      <c r="D62" s="57">
        <f>(SUM(NORM_Xp!P31:S31)/SUM(NORM_Xp!$P$2:$S$2))</f>
        <v>41.719382682617756</v>
      </c>
      <c r="E62" s="57">
        <f>(SUM(NORM_Xp!T31:X31)/SUM(NORM_Xp!$T$2:$X$2))</f>
        <v>40.768249532429401</v>
      </c>
      <c r="F62" s="57">
        <f>(SUM(NORM_Xp!Y31:AJ31)/SUM(NORM_Xp!$Y$2:$AJ$2))</f>
        <v>58.815854061944009</v>
      </c>
      <c r="G62" s="57">
        <f>(SUM(NORM_Xp!AK31:AN31)/SUM(NORM_Xp!$AK$2:$AN$2))</f>
        <v>49.466399653614936</v>
      </c>
      <c r="H62" s="146" t="s">
        <v>369</v>
      </c>
      <c r="I62" s="55">
        <f t="shared" si="2"/>
        <v>46.934945677734476</v>
      </c>
      <c r="J62" s="59">
        <f t="shared" si="3"/>
        <v>16</v>
      </c>
      <c r="K62" s="56" t="s">
        <v>45</v>
      </c>
    </row>
    <row r="63" spans="2:11" x14ac:dyDescent="0.25">
      <c r="B63" s="54" t="s">
        <v>46</v>
      </c>
      <c r="C63" s="55">
        <f>(SUM(NORM_Xp!K32:O32)/SUM(NORM_Xp!$K$2:$O$2))</f>
        <v>34.791531293708836</v>
      </c>
      <c r="D63" s="55">
        <f>(SUM(NORM_Xp!P32:S32)/SUM(NORM_Xp!$P$2:$S$2))</f>
        <v>54.847325367624698</v>
      </c>
      <c r="E63" s="55">
        <f>(SUM(NORM_Xp!T32:X32)/SUM(NORM_Xp!$T$2:$X$2))</f>
        <v>47.192066973496445</v>
      </c>
      <c r="F63" s="55">
        <f>(SUM(NORM_Xp!Y32:AJ32)/SUM(NORM_Xp!$Y$2:$AJ$2))</f>
        <v>44.813119267497754</v>
      </c>
      <c r="G63" s="55">
        <f>(SUM(NORM_Xp!AK32:AN32)/SUM(NORM_Xp!$AK$2:$AN$2))</f>
        <v>26.088891075865444</v>
      </c>
      <c r="H63" s="145" t="s">
        <v>369</v>
      </c>
      <c r="I63" s="55">
        <f t="shared" si="2"/>
        <v>40.619939824203925</v>
      </c>
      <c r="J63" s="59">
        <f t="shared" si="3"/>
        <v>27</v>
      </c>
      <c r="K63" s="54" t="s">
        <v>46</v>
      </c>
    </row>
    <row r="64" spans="2:11" x14ac:dyDescent="0.25">
      <c r="B64" s="56" t="s">
        <v>47</v>
      </c>
      <c r="C64" s="57">
        <f>(SUM(NORM_Xp!K33:O33)/SUM(NORM_Xp!$K$2:$O$2))</f>
        <v>36.031010687517508</v>
      </c>
      <c r="D64" s="57">
        <f>(SUM(NORM_Xp!P33:S33)/SUM(NORM_Xp!$P$2:$S$2))</f>
        <v>49.5317521525565</v>
      </c>
      <c r="E64" s="57">
        <f>(SUM(NORM_Xp!T33:X33)/SUM(NORM_Xp!$T$2:$X$2))</f>
        <v>51.686228651852254</v>
      </c>
      <c r="F64" s="57">
        <f>(SUM(NORM_Xp!Y33:AJ33)/SUM(NORM_Xp!$Y$2:$AJ$2))</f>
        <v>50.490671194733842</v>
      </c>
      <c r="G64" s="57">
        <f>(SUM(NORM_Xp!AK33:AN33)/SUM(NORM_Xp!$AK$2:$AN$2))</f>
        <v>25.258012634079478</v>
      </c>
      <c r="H64" s="146" t="s">
        <v>369</v>
      </c>
      <c r="I64" s="55">
        <f t="shared" si="2"/>
        <v>41.34896061006647</v>
      </c>
      <c r="J64" s="59">
        <f t="shared" si="3"/>
        <v>26</v>
      </c>
      <c r="K64" s="56" t="s">
        <v>47</v>
      </c>
    </row>
    <row r="65" spans="2:11" x14ac:dyDescent="0.25">
      <c r="B65" s="54" t="s">
        <v>48</v>
      </c>
      <c r="C65" s="55">
        <f>(SUM(NORM_Xp!K34:O34)/SUM(NORM_Xp!$K$2:$O$2))</f>
        <v>49.145165687842649</v>
      </c>
      <c r="D65" s="55">
        <f>(SUM(NORM_Xp!P34:S34)/SUM(NORM_Xp!$P$2:$S$2))</f>
        <v>27.432647562774008</v>
      </c>
      <c r="E65" s="55">
        <f>(SUM(NORM_Xp!T34:X34)/SUM(NORM_Xp!$T$2:$X$2))</f>
        <v>65.601910620930738</v>
      </c>
      <c r="F65" s="55">
        <f>(SUM(NORM_Xp!Y34:AJ34)/SUM(NORM_Xp!$Y$2:$AJ$2))</f>
        <v>47.26371687663795</v>
      </c>
      <c r="G65" s="55">
        <f>(SUM(NORM_Xp!AK34:AN34)/SUM(NORM_Xp!$AK$2:$AN$2))</f>
        <v>36.2240670364585</v>
      </c>
      <c r="H65" s="145" t="s">
        <v>369</v>
      </c>
      <c r="I65" s="55">
        <f t="shared" si="2"/>
        <v>44.231208576903626</v>
      </c>
      <c r="J65" s="59">
        <f t="shared" si="3"/>
        <v>20</v>
      </c>
      <c r="K65" s="54" t="s">
        <v>48</v>
      </c>
    </row>
    <row r="66" spans="2:11" x14ac:dyDescent="0.25">
      <c r="B66" s="56" t="s">
        <v>49</v>
      </c>
      <c r="C66" s="57">
        <f>(SUM(NORM_Xp!K35:O35)/SUM(NORM_Xp!$K$2:$O$2))</f>
        <v>43.660677041982524</v>
      </c>
      <c r="D66" s="57">
        <f>(SUM(NORM_Xp!P35:S35)/SUM(NORM_Xp!$P$2:$S$2))</f>
        <v>39.551654939936718</v>
      </c>
      <c r="E66" s="57">
        <f>(SUM(NORM_Xp!T35:X35)/SUM(NORM_Xp!$T$2:$X$2))</f>
        <v>54.853491500858162</v>
      </c>
      <c r="F66" s="57">
        <f>(SUM(NORM_Xp!Y35:AJ35)/SUM(NORM_Xp!$Y$2:$AJ$2))</f>
        <v>52.754219029650024</v>
      </c>
      <c r="G66" s="57">
        <f>(SUM(NORM_Xp!AK35:AN35)/SUM(NORM_Xp!$AK$2:$AN$2))</f>
        <v>65.076689532169709</v>
      </c>
      <c r="H66" s="146" t="s">
        <v>369</v>
      </c>
      <c r="I66" s="55">
        <f t="shared" si="2"/>
        <v>50.358347479455986</v>
      </c>
      <c r="J66" s="59">
        <f t="shared" si="3"/>
        <v>7</v>
      </c>
      <c r="K66" s="56" t="s">
        <v>49</v>
      </c>
    </row>
    <row r="67" spans="2:11" x14ac:dyDescent="0.25">
      <c r="B67" s="54" t="s">
        <v>50</v>
      </c>
      <c r="C67" s="55">
        <f>(SUM(NORM_Xp!K36:O36)/SUM(NORM_Xp!$K$2:$O$2))</f>
        <v>46.951971554672092</v>
      </c>
      <c r="D67" s="55">
        <f>(SUM(NORM_Xp!P36:S36)/SUM(NORM_Xp!$P$2:$S$2))</f>
        <v>46.556336555814269</v>
      </c>
      <c r="E67" s="55">
        <f>(SUM(NORM_Xp!T36:X36)/SUM(NORM_Xp!$T$2:$X$2))</f>
        <v>41.066016092271546</v>
      </c>
      <c r="F67" s="55">
        <f>(SUM(NORM_Xp!Y36:AJ36)/SUM(NORM_Xp!$Y$2:$AJ$2))</f>
        <v>29.143487335648064</v>
      </c>
      <c r="G67" s="55">
        <f>(SUM(NORM_Xp!AK36:AN36)/SUM(NORM_Xp!$AK$2:$AN$2))</f>
        <v>11.139726154498035</v>
      </c>
      <c r="H67" s="145" t="s">
        <v>369</v>
      </c>
      <c r="I67" s="55">
        <f t="shared" si="2"/>
        <v>35.721229198015429</v>
      </c>
      <c r="J67" s="59">
        <f t="shared" si="3"/>
        <v>32</v>
      </c>
      <c r="K67" s="54" t="s">
        <v>50</v>
      </c>
    </row>
    <row r="68" spans="2:11" x14ac:dyDescent="0.25">
      <c r="B68" s="56" t="s">
        <v>51</v>
      </c>
      <c r="C68" s="57">
        <f>(SUM(NORM_Xp!K37:O37)/SUM(NORM_Xp!$K$2:$O$2))</f>
        <v>28.829124228701229</v>
      </c>
      <c r="D68" s="57">
        <f>(SUM(NORM_Xp!P37:S37)/SUM(NORM_Xp!$P$2:$S$2))</f>
        <v>31.180126382358395</v>
      </c>
      <c r="E68" s="57">
        <f>(SUM(NORM_Xp!T37:X37)/SUM(NORM_Xp!$T$2:$X$2))</f>
        <v>56.872498020593611</v>
      </c>
      <c r="F68" s="57">
        <f>(SUM(NORM_Xp!Y37:AJ37)/SUM(NORM_Xp!$Y$2:$AJ$2))</f>
        <v>42.629842950928321</v>
      </c>
      <c r="G68" s="57">
        <f>(SUM(NORM_Xp!AK37:AN37)/SUM(NORM_Xp!$AK$2:$AN$2))</f>
        <v>31.095746996723772</v>
      </c>
      <c r="H68" s="146" t="s">
        <v>369</v>
      </c>
      <c r="I68" s="55">
        <f t="shared" si="2"/>
        <v>36.236007587278408</v>
      </c>
      <c r="J68" s="59">
        <f t="shared" si="3"/>
        <v>31</v>
      </c>
      <c r="K68" s="56" t="s">
        <v>51</v>
      </c>
    </row>
    <row r="69" spans="2:11" x14ac:dyDescent="0.25">
      <c r="B69" s="54" t="s">
        <v>52</v>
      </c>
      <c r="C69" s="55">
        <f>(SUM(NORM_Xp!K38:O38)/SUM(NORM_Xp!$K$2:$O$2))</f>
        <v>54.063576385942262</v>
      </c>
      <c r="D69" s="55">
        <f>(SUM(NORM_Xp!P38:S38)/SUM(NORM_Xp!$P$2:$S$2))</f>
        <v>49.633120662469572</v>
      </c>
      <c r="E69" s="55">
        <f>(SUM(NORM_Xp!T38:X38)/SUM(NORM_Xp!$T$2:$X$2))</f>
        <v>56.071789386122084</v>
      </c>
      <c r="F69" s="55">
        <f>(SUM(NORM_Xp!Y38:AJ38)/SUM(NORM_Xp!$Y$2:$AJ$2))</f>
        <v>47.472553388034704</v>
      </c>
      <c r="G69" s="55">
        <f>(SUM(NORM_Xp!AK38:AN38)/SUM(NORM_Xp!$AK$2:$AN$2))</f>
        <v>34.448497009184813</v>
      </c>
      <c r="H69" s="145" t="s">
        <v>369</v>
      </c>
      <c r="I69" s="55">
        <f t="shared" si="2"/>
        <v>48.367416076358509</v>
      </c>
      <c r="J69" s="59">
        <f t="shared" si="3"/>
        <v>13</v>
      </c>
      <c r="K69" s="54" t="s">
        <v>52</v>
      </c>
    </row>
    <row r="70" spans="2:11" x14ac:dyDescent="0.25">
      <c r="B70" s="56" t="s">
        <v>53</v>
      </c>
      <c r="C70" s="57">
        <f>(SUM(NORM_Xp!K39:O39)/SUM(NORM_Xp!$K$2:$O$2))</f>
        <v>46.618443498129352</v>
      </c>
      <c r="D70" s="57">
        <f>(SUM(NORM_Xp!P39:S39)/SUM(NORM_Xp!$P$2:$S$2))</f>
        <v>47.560161051177822</v>
      </c>
      <c r="E70" s="57">
        <f>(SUM(NORM_Xp!T39:X39)/SUM(NORM_Xp!$T$2:$X$2))</f>
        <v>39.128321904082583</v>
      </c>
      <c r="F70" s="57">
        <f>(SUM(NORM_Xp!Y39:AJ39)/SUM(NORM_Xp!$Y$2:$AJ$2))</f>
        <v>40.745899537860424</v>
      </c>
      <c r="G70" s="57">
        <f>(SUM(NORM_Xp!AK39:AN39)/SUM(NORM_Xp!$AK$2:$AN$2))</f>
        <v>15.191009979673437</v>
      </c>
      <c r="H70" s="146" t="s">
        <v>369</v>
      </c>
      <c r="I70" s="55">
        <f t="shared" si="2"/>
        <v>38.346914119133032</v>
      </c>
      <c r="J70" s="59">
        <f t="shared" si="3"/>
        <v>29</v>
      </c>
      <c r="K70" s="56" t="s">
        <v>53</v>
      </c>
    </row>
    <row r="71" spans="2:11" x14ac:dyDescent="0.25">
      <c r="B71" s="54" t="s">
        <v>54</v>
      </c>
      <c r="C71" s="55">
        <f>(SUM(NORM_Xp!K40:O40)/SUM(NORM_Xp!$K$2:$O$2))</f>
        <v>26.61609322825273</v>
      </c>
      <c r="D71" s="55">
        <f>(SUM(NORM_Xp!P40:S40)/SUM(NORM_Xp!$P$2:$S$2))</f>
        <v>43.695003663837092</v>
      </c>
      <c r="E71" s="55">
        <f>(SUM(NORM_Xp!T40:X40)/SUM(NORM_Xp!$T$2:$X$2))</f>
        <v>55.56487961158421</v>
      </c>
      <c r="F71" s="55">
        <f>(SUM(NORM_Xp!Y40:AJ40)/SUM(NORM_Xp!$Y$2:$AJ$2))</f>
        <v>56.819156768711636</v>
      </c>
      <c r="G71" s="55">
        <f>(SUM(NORM_Xp!AK40:AN40)/SUM(NORM_Xp!$AK$2:$AN$2))</f>
        <v>38.633185682729277</v>
      </c>
      <c r="H71" s="145" t="s">
        <v>369</v>
      </c>
      <c r="I71" s="55">
        <f t="shared" si="2"/>
        <v>41.90868440212617</v>
      </c>
      <c r="J71" s="59">
        <f t="shared" si="3"/>
        <v>25</v>
      </c>
      <c r="K71" s="54" t="s">
        <v>54</v>
      </c>
    </row>
    <row r="72" spans="2:11" x14ac:dyDescent="0.25">
      <c r="B72" s="56" t="s">
        <v>55</v>
      </c>
      <c r="C72" s="57">
        <f>(SUM(NORM_Xp!K41:O41)/SUM(NORM_Xp!$K$2:$O$2))</f>
        <v>72.004871266786353</v>
      </c>
      <c r="D72" s="57">
        <f>(SUM(NORM_Xp!P41:S41)/SUM(NORM_Xp!$P$2:$S$2))</f>
        <v>62.011232481127891</v>
      </c>
      <c r="E72" s="57">
        <f>(SUM(NORM_Xp!T41:X41)/SUM(NORM_Xp!$T$2:$X$2))</f>
        <v>62.039862866904961</v>
      </c>
      <c r="F72" s="57">
        <f>(SUM(NORM_Xp!Y41:AJ41)/SUM(NORM_Xp!$Y$2:$AJ$2))</f>
        <v>44.797949547154047</v>
      </c>
      <c r="G72" s="57">
        <f>(SUM(NORM_Xp!AK41:AN41)/SUM(NORM_Xp!$AK$2:$AN$2))</f>
        <v>40.48044880013952</v>
      </c>
      <c r="H72" s="146" t="s">
        <v>369</v>
      </c>
      <c r="I72" s="55">
        <f t="shared" si="2"/>
        <v>57.496839248503143</v>
      </c>
      <c r="J72" s="59">
        <f t="shared" si="3"/>
        <v>1</v>
      </c>
      <c r="K72" s="56" t="s">
        <v>55</v>
      </c>
    </row>
    <row r="73" spans="2:11" x14ac:dyDescent="0.25">
      <c r="B73" s="60" t="s">
        <v>162</v>
      </c>
      <c r="C73" s="61">
        <f>C74/SUM($C$74:$G$74)</f>
        <v>0.27777777777777779</v>
      </c>
      <c r="D73" s="61">
        <f t="shared" ref="D73:G73" si="4">D74/SUM($C$74:$G$74)</f>
        <v>0.20238095238095241</v>
      </c>
      <c r="E73" s="61">
        <f t="shared" si="4"/>
        <v>0.14682539682539686</v>
      </c>
      <c r="F73" s="61">
        <f t="shared" si="4"/>
        <v>0.17063492063492061</v>
      </c>
      <c r="G73" s="61">
        <f t="shared" si="4"/>
        <v>0.20238095238095241</v>
      </c>
      <c r="H73" s="147" t="s">
        <v>369</v>
      </c>
      <c r="I73" s="62"/>
      <c r="J73" s="63"/>
    </row>
    <row r="74" spans="2:11" x14ac:dyDescent="0.25">
      <c r="C74" s="92">
        <v>0.21406727828746175</v>
      </c>
      <c r="D74" s="92">
        <v>0.15596330275229356</v>
      </c>
      <c r="E74" s="92">
        <v>0.11314984709480122</v>
      </c>
      <c r="F74" s="92">
        <v>0.13149847094801217</v>
      </c>
      <c r="G74" s="92">
        <v>0.15596330275229356</v>
      </c>
      <c r="H74" s="92">
        <v>0.2293577981651376</v>
      </c>
    </row>
    <row r="75" spans="2:11" ht="45" customHeight="1" x14ac:dyDescent="0.25">
      <c r="B75" s="248" t="s">
        <v>88</v>
      </c>
      <c r="C75" s="248"/>
      <c r="D75" s="248"/>
      <c r="E75" s="248"/>
      <c r="F75" s="248"/>
      <c r="G75" s="248"/>
    </row>
    <row r="76" spans="2:11" ht="56.25" x14ac:dyDescent="0.25">
      <c r="B76" s="53" t="s">
        <v>20</v>
      </c>
      <c r="C76" s="58" t="str">
        <f>IND!AQ4</f>
        <v>Acceso efectivo a los servicios de salud</v>
      </c>
      <c r="D76" s="58" t="str">
        <f>IND!BG4</f>
        <v>Infraestructura y personal para el cuidado de la salud</v>
      </c>
      <c r="E76" s="58" t="str">
        <f>IND!BK4</f>
        <v>Costos para los hogares y la economía</v>
      </c>
      <c r="F76" s="58" t="s">
        <v>159</v>
      </c>
      <c r="G76" s="53" t="s">
        <v>160</v>
      </c>
      <c r="K76" s="75" t="s">
        <v>20</v>
      </c>
    </row>
    <row r="77" spans="2:11" x14ac:dyDescent="0.25">
      <c r="B77" s="54" t="s">
        <v>23</v>
      </c>
      <c r="C77" s="55">
        <f>(SUM(NORM_Xp!AQ10:BF10)/SUM(NORM_Xp!$AQ$2:$BF$2))</f>
        <v>37.279194814146436</v>
      </c>
      <c r="D77" s="145" t="s">
        <v>369</v>
      </c>
      <c r="E77" s="55">
        <f>(SUM(NORM_Xp!BK10:BM10)/SUM(NORM_Xp!$BK$2:$BM$2))</f>
        <v>79.152778744201157</v>
      </c>
      <c r="F77" s="55">
        <f>C77*$C$109+E77*$E$109</f>
        <v>49.716893011192397</v>
      </c>
      <c r="G77" s="59">
        <f t="shared" ref="G77:G108" si="5">RANK(F77,$F$77:$F$108)</f>
        <v>7</v>
      </c>
      <c r="K77" s="54" t="s">
        <v>23</v>
      </c>
    </row>
    <row r="78" spans="2:11" x14ac:dyDescent="0.25">
      <c r="B78" s="56" t="s">
        <v>24</v>
      </c>
      <c r="C78" s="57">
        <f>(SUM(NORM_Xp!AQ11:BF11)/SUM(NORM_Xp!$AQ$2:$BF$2))</f>
        <v>34.600868204435955</v>
      </c>
      <c r="D78" s="146" t="s">
        <v>369</v>
      </c>
      <c r="E78" s="57">
        <f>(SUM(NORM_Xp!BK11:BM11)/SUM(NORM_Xp!$BK$2:$BM$2))</f>
        <v>31.309492923711666</v>
      </c>
      <c r="F78" s="55">
        <f t="shared" ref="F78:F107" si="6">C78*$C$109+E78*$E$109</f>
        <v>33.623231982438639</v>
      </c>
      <c r="G78" s="59">
        <f t="shared" si="5"/>
        <v>24</v>
      </c>
      <c r="K78" s="56" t="s">
        <v>24</v>
      </c>
    </row>
    <row r="79" spans="2:11" x14ac:dyDescent="0.25">
      <c r="B79" s="54" t="s">
        <v>26</v>
      </c>
      <c r="C79" s="55">
        <f>(SUM(NORM_Xp!AQ12:BF12)/SUM(NORM_Xp!$AQ$2:$BF$2))</f>
        <v>28.807555642410698</v>
      </c>
      <c r="D79" s="145" t="s">
        <v>369</v>
      </c>
      <c r="E79" s="55">
        <f>(SUM(NORM_Xp!BK12:BM12)/SUM(NORM_Xp!$BK$2:$BM$2))</f>
        <v>56.538789232276379</v>
      </c>
      <c r="F79" s="55">
        <f t="shared" si="6"/>
        <v>37.044555718608422</v>
      </c>
      <c r="G79" s="59">
        <f t="shared" si="5"/>
        <v>22</v>
      </c>
      <c r="K79" s="54" t="s">
        <v>26</v>
      </c>
    </row>
    <row r="80" spans="2:11" x14ac:dyDescent="0.25">
      <c r="B80" s="56" t="s">
        <v>27</v>
      </c>
      <c r="C80" s="57">
        <f>(SUM(NORM_Xp!AQ13:BF13)/SUM(NORM_Xp!$AQ$2:$BF$2))</f>
        <v>30.865856565453644</v>
      </c>
      <c r="D80" s="146" t="s">
        <v>369</v>
      </c>
      <c r="E80" s="57">
        <f>(SUM(NORM_Xp!BK13:BM13)/SUM(NORM_Xp!$BK$2:$BM$2))</f>
        <v>56.544590979845871</v>
      </c>
      <c r="F80" s="55">
        <f t="shared" si="6"/>
        <v>38.493203421213714</v>
      </c>
      <c r="G80" s="59">
        <f t="shared" si="5"/>
        <v>20</v>
      </c>
      <c r="K80" s="56" t="s">
        <v>27</v>
      </c>
    </row>
    <row r="81" spans="2:11" x14ac:dyDescent="0.25">
      <c r="B81" s="54" t="s">
        <v>28</v>
      </c>
      <c r="C81" s="55">
        <f>(SUM(NORM_Xp!AQ14:BF14)/SUM(NORM_Xp!$AQ$2:$BF$2))</f>
        <v>34.540082149282071</v>
      </c>
      <c r="D81" s="145" t="s">
        <v>369</v>
      </c>
      <c r="E81" s="55">
        <f>(SUM(NORM_Xp!BK14:BM14)/SUM(NORM_Xp!$BK$2:$BM$2))</f>
        <v>80.221526751148858</v>
      </c>
      <c r="F81" s="55">
        <f t="shared" si="6"/>
        <v>48.108828070628647</v>
      </c>
      <c r="G81" s="59">
        <f t="shared" si="5"/>
        <v>10</v>
      </c>
      <c r="K81" s="54" t="s">
        <v>28</v>
      </c>
    </row>
    <row r="82" spans="2:11" x14ac:dyDescent="0.25">
      <c r="B82" s="56" t="s">
        <v>29</v>
      </c>
      <c r="C82" s="57">
        <f>(SUM(NORM_Xp!AQ15:BF15)/SUM(NORM_Xp!$AQ$2:$BF$2))</f>
        <v>45.767783034902905</v>
      </c>
      <c r="D82" s="146" t="s">
        <v>369</v>
      </c>
      <c r="E82" s="57">
        <f>(SUM(NORM_Xp!BK15:BM15)/SUM(NORM_Xp!$BK$2:$BM$2))</f>
        <v>43.076628563041112</v>
      </c>
      <c r="F82" s="55">
        <f t="shared" si="6"/>
        <v>44.968430221478613</v>
      </c>
      <c r="G82" s="59">
        <f t="shared" si="5"/>
        <v>14</v>
      </c>
      <c r="K82" s="56" t="s">
        <v>29</v>
      </c>
    </row>
    <row r="83" spans="2:11" x14ac:dyDescent="0.25">
      <c r="B83" s="54" t="s">
        <v>30</v>
      </c>
      <c r="C83" s="55">
        <f>(SUM(NORM_Xp!AQ16:BF16)/SUM(NORM_Xp!$AQ$2:$BF$2))</f>
        <v>25.700220443265568</v>
      </c>
      <c r="D83" s="145" t="s">
        <v>369</v>
      </c>
      <c r="E83" s="55">
        <f>(SUM(NORM_Xp!BK16:BM16)/SUM(NORM_Xp!$BK$2:$BM$2))</f>
        <v>24.478395582112171</v>
      </c>
      <c r="F83" s="55">
        <f t="shared" si="6"/>
        <v>25.33730216767545</v>
      </c>
      <c r="G83" s="59">
        <f t="shared" si="5"/>
        <v>28</v>
      </c>
      <c r="K83" s="54" t="s">
        <v>30</v>
      </c>
    </row>
    <row r="84" spans="2:11" x14ac:dyDescent="0.25">
      <c r="B84" s="56" t="s">
        <v>31</v>
      </c>
      <c r="C84" s="57">
        <f>(SUM(NORM_Xp!AQ17:BF17)/SUM(NORM_Xp!$AQ$2:$BF$2))</f>
        <v>33.818271848566127</v>
      </c>
      <c r="D84" s="146" t="s">
        <v>369</v>
      </c>
      <c r="E84" s="57">
        <f>(SUM(NORM_Xp!BK17:BM17)/SUM(NORM_Xp!$BK$2:$BM$2))</f>
        <v>83.93517871474134</v>
      </c>
      <c r="F84" s="55">
        <f t="shared" si="6"/>
        <v>48.704481808816197</v>
      </c>
      <c r="G84" s="59">
        <f t="shared" si="5"/>
        <v>9</v>
      </c>
      <c r="K84" s="56" t="s">
        <v>31</v>
      </c>
    </row>
    <row r="85" spans="2:11" x14ac:dyDescent="0.25">
      <c r="B85" s="54" t="s">
        <v>32</v>
      </c>
      <c r="C85" s="55">
        <f>(SUM(NORM_Xp!AQ18:BF18)/SUM(NORM_Xp!$AQ$2:$BF$2))</f>
        <v>47.911365646413032</v>
      </c>
      <c r="D85" s="145" t="s">
        <v>369</v>
      </c>
      <c r="E85" s="55">
        <f>(SUM(NORM_Xp!BK18:BM18)/SUM(NORM_Xp!$BK$2:$BM$2))</f>
        <v>70.323516019542765</v>
      </c>
      <c r="F85" s="55">
        <f t="shared" si="6"/>
        <v>54.568440014669392</v>
      </c>
      <c r="G85" s="59">
        <f t="shared" si="5"/>
        <v>2</v>
      </c>
      <c r="K85" s="54" t="s">
        <v>32</v>
      </c>
    </row>
    <row r="86" spans="2:11" x14ac:dyDescent="0.25">
      <c r="B86" s="56" t="s">
        <v>33</v>
      </c>
      <c r="C86" s="57">
        <f>(SUM(NORM_Xp!AQ19:BF19)/SUM(NORM_Xp!$AQ$2:$BF$2))</f>
        <v>33.773092268683357</v>
      </c>
      <c r="D86" s="146" t="s">
        <v>369</v>
      </c>
      <c r="E86" s="57">
        <f>(SUM(NORM_Xp!BK19:BM19)/SUM(NORM_Xp!$BK$2:$BM$2))</f>
        <v>75.674073971194531</v>
      </c>
      <c r="F86" s="55">
        <f t="shared" si="6"/>
        <v>46.218928417944099</v>
      </c>
      <c r="G86" s="59">
        <f t="shared" si="5"/>
        <v>12</v>
      </c>
      <c r="K86" s="56" t="s">
        <v>33</v>
      </c>
    </row>
    <row r="87" spans="2:11" x14ac:dyDescent="0.25">
      <c r="B87" s="54" t="s">
        <v>34</v>
      </c>
      <c r="C87" s="55">
        <f>(SUM(NORM_Xp!AQ20:BF20)/SUM(NORM_Xp!$AQ$2:$BF$2))</f>
        <v>44.291051348046878</v>
      </c>
      <c r="D87" s="145" t="s">
        <v>369</v>
      </c>
      <c r="E87" s="55">
        <f>(SUM(NORM_Xp!BK20:BM20)/SUM(NORM_Xp!$BK$2:$BM$2))</f>
        <v>60.167219276973967</v>
      </c>
      <c r="F87" s="55">
        <f t="shared" si="6"/>
        <v>49.006744792282646</v>
      </c>
      <c r="G87" s="59">
        <f t="shared" si="5"/>
        <v>8</v>
      </c>
      <c r="K87" s="54" t="s">
        <v>34</v>
      </c>
    </row>
    <row r="88" spans="2:11" x14ac:dyDescent="0.25">
      <c r="B88" s="56" t="s">
        <v>35</v>
      </c>
      <c r="C88" s="57">
        <f>(SUM(NORM_Xp!AQ21:BF21)/SUM(NORM_Xp!$AQ$2:$BF$2))</f>
        <v>19.188133620863937</v>
      </c>
      <c r="D88" s="146" t="s">
        <v>369</v>
      </c>
      <c r="E88" s="57">
        <f>(SUM(NORM_Xp!BK21:BM21)/SUM(NORM_Xp!$BK$2:$BM$2))</f>
        <v>38.993884237748489</v>
      </c>
      <c r="F88" s="55">
        <f t="shared" si="6"/>
        <v>25.071029843700934</v>
      </c>
      <c r="G88" s="59">
        <f t="shared" si="5"/>
        <v>29</v>
      </c>
      <c r="K88" s="56" t="s">
        <v>35</v>
      </c>
    </row>
    <row r="89" spans="2:11" x14ac:dyDescent="0.25">
      <c r="B89" s="54" t="s">
        <v>36</v>
      </c>
      <c r="C89" s="55">
        <f>(SUM(NORM_Xp!AQ22:BF22)/SUM(NORM_Xp!$AQ$2:$BF$2))</f>
        <v>32.93300318943308</v>
      </c>
      <c r="D89" s="145" t="s">
        <v>369</v>
      </c>
      <c r="E89" s="55">
        <f>(SUM(NORM_Xp!BK22:BM22)/SUM(NORM_Xp!$BK$2:$BM$2))</f>
        <v>64.335130170189061</v>
      </c>
      <c r="F89" s="55">
        <f t="shared" si="6"/>
        <v>42.260367639162581</v>
      </c>
      <c r="G89" s="59">
        <f t="shared" si="5"/>
        <v>17</v>
      </c>
      <c r="K89" s="54" t="s">
        <v>36</v>
      </c>
    </row>
    <row r="90" spans="2:11" x14ac:dyDescent="0.25">
      <c r="B90" s="56" t="s">
        <v>37</v>
      </c>
      <c r="C90" s="57">
        <f>(SUM(NORM_Xp!AQ23:BF23)/SUM(NORM_Xp!$AQ$2:$BF$2))</f>
        <v>29.413464365723584</v>
      </c>
      <c r="D90" s="146" t="s">
        <v>369</v>
      </c>
      <c r="E90" s="57">
        <f>(SUM(NORM_Xp!BK23:BM23)/SUM(NORM_Xp!$BK$2:$BM$2))</f>
        <v>66.518101532181774</v>
      </c>
      <c r="F90" s="55">
        <f t="shared" si="6"/>
        <v>40.434643722097306</v>
      </c>
      <c r="G90" s="59">
        <f t="shared" si="5"/>
        <v>18</v>
      </c>
      <c r="K90" s="56" t="s">
        <v>37</v>
      </c>
    </row>
    <row r="91" spans="2:11" x14ac:dyDescent="0.25">
      <c r="B91" s="54" t="s">
        <v>38</v>
      </c>
      <c r="C91" s="55">
        <f>(SUM(NORM_Xp!AQ24:BF24)/SUM(NORM_Xp!$AQ$2:$BF$2))</f>
        <v>15.072916361488893</v>
      </c>
      <c r="D91" s="145" t="s">
        <v>369</v>
      </c>
      <c r="E91" s="55">
        <f>(SUM(NORM_Xp!BK24:BM24)/SUM(NORM_Xp!$BK$2:$BM$2))</f>
        <v>19.974341528505835</v>
      </c>
      <c r="F91" s="55">
        <f t="shared" si="6"/>
        <v>16.528785222979074</v>
      </c>
      <c r="G91" s="59">
        <f t="shared" si="5"/>
        <v>32</v>
      </c>
      <c r="K91" s="54" t="s">
        <v>38</v>
      </c>
    </row>
    <row r="92" spans="2:11" x14ac:dyDescent="0.25">
      <c r="B92" s="56" t="s">
        <v>39</v>
      </c>
      <c r="C92" s="57">
        <f>(SUM(NORM_Xp!AQ25:BF25)/SUM(NORM_Xp!$AQ$2:$BF$2))</f>
        <v>21.387917774434726</v>
      </c>
      <c r="D92" s="146" t="s">
        <v>369</v>
      </c>
      <c r="E92" s="57">
        <f>(SUM(NORM_Xp!BK25:BM25)/SUM(NORM_Xp!$BK$2:$BM$2))</f>
        <v>38.900597206658908</v>
      </c>
      <c r="F92" s="55">
        <f t="shared" si="6"/>
        <v>26.589703744402307</v>
      </c>
      <c r="G92" s="59">
        <f t="shared" si="5"/>
        <v>26</v>
      </c>
      <c r="K92" s="56" t="s">
        <v>39</v>
      </c>
    </row>
    <row r="93" spans="2:11" x14ac:dyDescent="0.25">
      <c r="B93" s="54" t="s">
        <v>40</v>
      </c>
      <c r="C93" s="55">
        <f>(SUM(NORM_Xp!AQ26:BF26)/SUM(NORM_Xp!$AQ$2:$BF$2))</f>
        <v>33.943477789498296</v>
      </c>
      <c r="D93" s="145" t="s">
        <v>369</v>
      </c>
      <c r="E93" s="55">
        <f>(SUM(NORM_Xp!BK26:BM26)/SUM(NORM_Xp!$BK$2:$BM$2))</f>
        <v>45.129120001865296</v>
      </c>
      <c r="F93" s="55">
        <f t="shared" si="6"/>
        <v>37.26594577336968</v>
      </c>
      <c r="G93" s="59">
        <f t="shared" si="5"/>
        <v>21</v>
      </c>
      <c r="K93" s="54" t="s">
        <v>40</v>
      </c>
    </row>
    <row r="94" spans="2:11" x14ac:dyDescent="0.25">
      <c r="B94" s="56" t="s">
        <v>41</v>
      </c>
      <c r="C94" s="57">
        <f>(SUM(NORM_Xp!AQ27:BF27)/SUM(NORM_Xp!$AQ$2:$BF$2))</f>
        <v>42.938249920439546</v>
      </c>
      <c r="D94" s="146" t="s">
        <v>369</v>
      </c>
      <c r="E94" s="57">
        <f>(SUM(NORM_Xp!BK27:BM27)/SUM(NORM_Xp!$BK$2:$BM$2))</f>
        <v>71.376362850037196</v>
      </c>
      <c r="F94" s="55">
        <f t="shared" si="6"/>
        <v>51.385214156953701</v>
      </c>
      <c r="G94" s="59">
        <f t="shared" si="5"/>
        <v>5</v>
      </c>
      <c r="K94" s="56" t="s">
        <v>41</v>
      </c>
    </row>
    <row r="95" spans="2:11" x14ac:dyDescent="0.25">
      <c r="B95" s="54" t="s">
        <v>42</v>
      </c>
      <c r="C95" s="55">
        <f>(SUM(NORM_Xp!AQ28:BF28)/SUM(NORM_Xp!$AQ$2:$BF$2))</f>
        <v>44.471441898284937</v>
      </c>
      <c r="D95" s="145" t="s">
        <v>369</v>
      </c>
      <c r="E95" s="55">
        <f>(SUM(NORM_Xp!BK28:BM28)/SUM(NORM_Xp!$BK$2:$BM$2))</f>
        <v>71.901928703937386</v>
      </c>
      <c r="F95" s="55">
        <f t="shared" si="6"/>
        <v>52.619111246498534</v>
      </c>
      <c r="G95" s="59">
        <f t="shared" si="5"/>
        <v>3</v>
      </c>
      <c r="K95" s="54" t="s">
        <v>42</v>
      </c>
    </row>
    <row r="96" spans="2:11" x14ac:dyDescent="0.25">
      <c r="B96" s="56" t="s">
        <v>43</v>
      </c>
      <c r="C96" s="57">
        <f>(SUM(NORM_Xp!AQ29:BF29)/SUM(NORM_Xp!$AQ$2:$BF$2))</f>
        <v>24.120247831736293</v>
      </c>
      <c r="D96" s="146" t="s">
        <v>369</v>
      </c>
      <c r="E96" s="57">
        <f>(SUM(NORM_Xp!BK29:BM29)/SUM(NORM_Xp!$BK$2:$BM$2))</f>
        <v>24.352722940714862</v>
      </c>
      <c r="F96" s="55">
        <f t="shared" si="6"/>
        <v>24.189299844304188</v>
      </c>
      <c r="G96" s="59">
        <f t="shared" si="5"/>
        <v>31</v>
      </c>
      <c r="K96" s="56" t="s">
        <v>43</v>
      </c>
    </row>
    <row r="97" spans="2:11" x14ac:dyDescent="0.25">
      <c r="B97" s="54" t="s">
        <v>44</v>
      </c>
      <c r="C97" s="55">
        <f>(SUM(NORM_Xp!AQ30:BF30)/SUM(NORM_Xp!$AQ$2:$BF$2))</f>
        <v>44.03586618941641</v>
      </c>
      <c r="D97" s="145" t="s">
        <v>369</v>
      </c>
      <c r="E97" s="55">
        <f>(SUM(NORM_Xp!BK30:BM30)/SUM(NORM_Xp!$BK$2:$BM$2))</f>
        <v>29.408020542422825</v>
      </c>
      <c r="F97" s="55">
        <f t="shared" si="6"/>
        <v>39.69096154179455</v>
      </c>
      <c r="G97" s="59">
        <f t="shared" si="5"/>
        <v>19</v>
      </c>
      <c r="K97" s="54" t="s">
        <v>44</v>
      </c>
    </row>
    <row r="98" spans="2:11" x14ac:dyDescent="0.25">
      <c r="B98" s="56" t="s">
        <v>45</v>
      </c>
      <c r="C98" s="57">
        <f>(SUM(NORM_Xp!AQ31:BF31)/SUM(NORM_Xp!$AQ$2:$BF$2))</f>
        <v>36.777438152139972</v>
      </c>
      <c r="D98" s="146" t="s">
        <v>369</v>
      </c>
      <c r="E98" s="57">
        <f>(SUM(NORM_Xp!BK31:BM31)/SUM(NORM_Xp!$BK$2:$BM$2))</f>
        <v>72.473949024315644</v>
      </c>
      <c r="F98" s="55">
        <f t="shared" si="6"/>
        <v>47.380362173578291</v>
      </c>
      <c r="G98" s="59">
        <f t="shared" si="5"/>
        <v>11</v>
      </c>
      <c r="K98" s="56" t="s">
        <v>45</v>
      </c>
    </row>
    <row r="99" spans="2:11" x14ac:dyDescent="0.25">
      <c r="B99" s="54" t="s">
        <v>46</v>
      </c>
      <c r="C99" s="55">
        <f>(SUM(NORM_Xp!AQ32:BF32)/SUM(NORM_Xp!$AQ$2:$BF$2))</f>
        <v>25.30352387690305</v>
      </c>
      <c r="D99" s="145" t="s">
        <v>369</v>
      </c>
      <c r="E99" s="55">
        <f>(SUM(NORM_Xp!BK32:BM32)/SUM(NORM_Xp!$BK$2:$BM$2))</f>
        <v>85.70998020958794</v>
      </c>
      <c r="F99" s="55">
        <f t="shared" si="6"/>
        <v>43.246035658888658</v>
      </c>
      <c r="G99" s="59">
        <f t="shared" si="5"/>
        <v>15</v>
      </c>
      <c r="K99" s="54" t="s">
        <v>46</v>
      </c>
    </row>
    <row r="100" spans="2:11" x14ac:dyDescent="0.25">
      <c r="B100" s="56" t="s">
        <v>47</v>
      </c>
      <c r="C100" s="57">
        <f>(SUM(NORM_Xp!AQ33:BF33)/SUM(NORM_Xp!$AQ$2:$BF$2))</f>
        <v>41.86610830839119</v>
      </c>
      <c r="D100" s="146" t="s">
        <v>369</v>
      </c>
      <c r="E100" s="57">
        <f>(SUM(NORM_Xp!BK33:BM33)/SUM(NORM_Xp!$BK$2:$BM$2))</f>
        <v>54.101801551790849</v>
      </c>
      <c r="F100" s="55">
        <f t="shared" si="6"/>
        <v>45.500472638113862</v>
      </c>
      <c r="G100" s="59">
        <f t="shared" si="5"/>
        <v>13</v>
      </c>
      <c r="K100" s="56" t="s">
        <v>47</v>
      </c>
    </row>
    <row r="101" spans="2:11" x14ac:dyDescent="0.25">
      <c r="B101" s="54" t="s">
        <v>48</v>
      </c>
      <c r="C101" s="55">
        <f>(SUM(NORM_Xp!AQ34:BF34)/SUM(NORM_Xp!$AQ$2:$BF$2))</f>
        <v>50.468497573448715</v>
      </c>
      <c r="D101" s="145" t="s">
        <v>369</v>
      </c>
      <c r="E101" s="55">
        <f>(SUM(NORM_Xp!BK34:BM34)/SUM(NORM_Xp!$BK$2:$BM$2))</f>
        <v>78.493309834861435</v>
      </c>
      <c r="F101" s="55">
        <f t="shared" si="6"/>
        <v>58.792699235254474</v>
      </c>
      <c r="G101" s="59">
        <f t="shared" si="5"/>
        <v>1</v>
      </c>
      <c r="K101" s="54" t="s">
        <v>48</v>
      </c>
    </row>
    <row r="102" spans="2:11" x14ac:dyDescent="0.25">
      <c r="B102" s="56" t="s">
        <v>49</v>
      </c>
      <c r="C102" s="57">
        <f>(SUM(NORM_Xp!AQ35:BF35)/SUM(NORM_Xp!$AQ$2:$BF$2))</f>
        <v>38.744568489883697</v>
      </c>
      <c r="D102" s="146" t="s">
        <v>369</v>
      </c>
      <c r="E102" s="57">
        <f>(SUM(NORM_Xp!BK35:BM35)/SUM(NORM_Xp!$BK$2:$BM$2))</f>
        <v>79.373754748238611</v>
      </c>
      <c r="F102" s="55">
        <f t="shared" si="6"/>
        <v>50.81264361612773</v>
      </c>
      <c r="G102" s="59">
        <f t="shared" si="5"/>
        <v>6</v>
      </c>
      <c r="K102" s="56" t="s">
        <v>49</v>
      </c>
    </row>
    <row r="103" spans="2:11" x14ac:dyDescent="0.25">
      <c r="B103" s="54" t="s">
        <v>50</v>
      </c>
      <c r="C103" s="55">
        <f>(SUM(NORM_Xp!AQ36:BF36)/SUM(NORM_Xp!$AQ$2:$BF$2))</f>
        <v>36.553666619122268</v>
      </c>
      <c r="D103" s="145" t="s">
        <v>369</v>
      </c>
      <c r="E103" s="55">
        <f>(SUM(NORM_Xp!BK36:BM36)/SUM(NORM_Xp!$BK$2:$BM$2))</f>
        <v>2.1353873649984227</v>
      </c>
      <c r="F103" s="55">
        <f t="shared" si="6"/>
        <v>26.330415355521126</v>
      </c>
      <c r="G103" s="59">
        <f t="shared" si="5"/>
        <v>27</v>
      </c>
      <c r="K103" s="54" t="s">
        <v>50</v>
      </c>
    </row>
    <row r="104" spans="2:11" x14ac:dyDescent="0.25">
      <c r="B104" s="56" t="s">
        <v>51</v>
      </c>
      <c r="C104" s="57">
        <f>(SUM(NORM_Xp!AQ37:BF37)/SUM(NORM_Xp!$AQ$2:$BF$2))</f>
        <v>48.605468220432329</v>
      </c>
      <c r="D104" s="146" t="s">
        <v>369</v>
      </c>
      <c r="E104" s="57">
        <f>(SUM(NORM_Xp!BK37:BM37)/SUM(NORM_Xp!$BK$2:$BM$2))</f>
        <v>58.72237871812321</v>
      </c>
      <c r="F104" s="55">
        <f t="shared" si="6"/>
        <v>51.610491140538535</v>
      </c>
      <c r="G104" s="59">
        <f t="shared" si="5"/>
        <v>4</v>
      </c>
      <c r="K104" s="56" t="s">
        <v>51</v>
      </c>
    </row>
    <row r="105" spans="2:11" x14ac:dyDescent="0.25">
      <c r="B105" s="54" t="s">
        <v>52</v>
      </c>
      <c r="C105" s="55">
        <f>(SUM(NORM_Xp!AQ38:BF38)/SUM(NORM_Xp!$AQ$2:$BF$2))</f>
        <v>31.237112959140624</v>
      </c>
      <c r="D105" s="145" t="s">
        <v>369</v>
      </c>
      <c r="E105" s="55">
        <f>(SUM(NORM_Xp!BK38:BM38)/SUM(NORM_Xp!$BK$2:$BM$2))</f>
        <v>45.009602189217773</v>
      </c>
      <c r="F105" s="55">
        <f>C105*$C$109+E105*$E$109</f>
        <v>35.327951344312055</v>
      </c>
      <c r="G105" s="59">
        <f t="shared" si="5"/>
        <v>23</v>
      </c>
      <c r="K105" s="54" t="s">
        <v>52</v>
      </c>
    </row>
    <row r="106" spans="2:11" x14ac:dyDescent="0.25">
      <c r="B106" s="56" t="s">
        <v>53</v>
      </c>
      <c r="C106" s="57">
        <f>(SUM(NORM_Xp!AQ39:BF39)/SUM(NORM_Xp!$AQ$2:$BF$2))</f>
        <v>20.861318428811522</v>
      </c>
      <c r="D106" s="146" t="s">
        <v>369</v>
      </c>
      <c r="E106" s="57">
        <f>(SUM(NORM_Xp!BK39:BM39)/SUM(NORM_Xp!$BK$2:$BM$2))</f>
        <v>33.271113975208699</v>
      </c>
      <c r="F106" s="55">
        <f t="shared" si="6"/>
        <v>24.547396313879993</v>
      </c>
      <c r="G106" s="59">
        <f t="shared" si="5"/>
        <v>30</v>
      </c>
      <c r="K106" s="56" t="s">
        <v>53</v>
      </c>
    </row>
    <row r="107" spans="2:11" x14ac:dyDescent="0.25">
      <c r="B107" s="54" t="s">
        <v>54</v>
      </c>
      <c r="C107" s="55">
        <f>(SUM(NORM_Xp!AQ40:BF40)/SUM(NORM_Xp!$AQ$2:$BF$2))</f>
        <v>32.848791391339319</v>
      </c>
      <c r="D107" s="145" t="s">
        <v>369</v>
      </c>
      <c r="E107" s="55">
        <f>(SUM(NORM_Xp!BK40:BM40)/SUM(NORM_Xp!$BK$2:$BM$2))</f>
        <v>64.553895650388569</v>
      </c>
      <c r="F107" s="55">
        <f t="shared" si="6"/>
        <v>42.266149092047016</v>
      </c>
      <c r="G107" s="59">
        <f t="shared" si="5"/>
        <v>16</v>
      </c>
      <c r="K107" s="54" t="s">
        <v>54</v>
      </c>
    </row>
    <row r="108" spans="2:11" x14ac:dyDescent="0.25">
      <c r="B108" s="56" t="s">
        <v>55</v>
      </c>
      <c r="C108" s="57">
        <f>(SUM(NORM_Xp!AQ41:BF41)/SUM(NORM_Xp!$AQ$2:$BF$2))</f>
        <v>26.135847044503791</v>
      </c>
      <c r="D108" s="146" t="s">
        <v>369</v>
      </c>
      <c r="E108" s="57">
        <f>(SUM(NORM_Xp!BK41:BM41)/SUM(NORM_Xp!$BK$2:$BM$2))</f>
        <v>47.718581453986296</v>
      </c>
      <c r="F108" s="55">
        <f>C108*$C$109+E108*$E$109</f>
        <v>32.546560235439188</v>
      </c>
      <c r="G108" s="59">
        <f t="shared" si="5"/>
        <v>25</v>
      </c>
      <c r="K108" s="56" t="s">
        <v>55</v>
      </c>
    </row>
    <row r="109" spans="2:11" x14ac:dyDescent="0.25">
      <c r="B109" s="60" t="s">
        <v>162</v>
      </c>
      <c r="C109" s="151">
        <f>C110/(C110+E110)</f>
        <v>0.70297029702970293</v>
      </c>
      <c r="D109" s="152" t="s">
        <v>369</v>
      </c>
      <c r="E109" s="151">
        <f>E110/(C110+E110)</f>
        <v>0.29702970297029707</v>
      </c>
      <c r="F109" s="62"/>
      <c r="G109" s="62"/>
    </row>
    <row r="110" spans="2:11" x14ac:dyDescent="0.25">
      <c r="C110" s="92">
        <v>0.45512820512820512</v>
      </c>
      <c r="D110" s="92">
        <v>0.35256410256410259</v>
      </c>
      <c r="E110" s="92">
        <v>0.19230769230769235</v>
      </c>
      <c r="F110"/>
    </row>
    <row r="111" spans="2:11" x14ac:dyDescent="0.25">
      <c r="F111"/>
    </row>
    <row r="112" spans="2:11" hidden="1" x14ac:dyDescent="0.25">
      <c r="B112" s="248" t="s">
        <v>90</v>
      </c>
      <c r="C112" s="248"/>
      <c r="D112" s="248"/>
      <c r="E112" s="248"/>
      <c r="F112" s="114"/>
    </row>
    <row r="113" spans="2:11" ht="33.75" hidden="1" x14ac:dyDescent="0.25">
      <c r="B113" s="71" t="s">
        <v>20</v>
      </c>
      <c r="C113" s="58" t="str">
        <f>IND!BN4</f>
        <v>Regulación sanitaria y política fiscal</v>
      </c>
      <c r="D113" s="58" t="s">
        <v>159</v>
      </c>
      <c r="E113" s="71" t="s">
        <v>160</v>
      </c>
      <c r="F113" s="114"/>
      <c r="K113" s="75" t="s">
        <v>20</v>
      </c>
    </row>
    <row r="114" spans="2:11" hidden="1" x14ac:dyDescent="0.25">
      <c r="B114" s="54" t="s">
        <v>23</v>
      </c>
      <c r="C114" s="145">
        <f>(SUM(NORM_Xp!BN10:BT10)/SUM(NORM_Xp!$BN$2:$BT$2))</f>
        <v>57.359691095460207</v>
      </c>
      <c r="D114" s="145">
        <f>C114*$C$146</f>
        <v>57.359691095460207</v>
      </c>
      <c r="E114" s="153">
        <f>RANK(D114,$D$114:$D$145)</f>
        <v>8</v>
      </c>
      <c r="F114" s="115"/>
      <c r="K114" s="54" t="s">
        <v>23</v>
      </c>
    </row>
    <row r="115" spans="2:11" hidden="1" x14ac:dyDescent="0.25">
      <c r="B115" s="56" t="s">
        <v>24</v>
      </c>
      <c r="C115" s="146">
        <f>(SUM(NORM_Xp!BN11:BT11)/SUM(NORM_Xp!$BN$2:$BT$2))</f>
        <v>19.83156268097617</v>
      </c>
      <c r="D115" s="146">
        <f t="shared" ref="D115:D145" si="7">C115*$C$146</f>
        <v>19.83156268097617</v>
      </c>
      <c r="E115" s="153">
        <f t="shared" ref="E115:E145" si="8">RANK(D115,$D$114:$D$145)</f>
        <v>28</v>
      </c>
      <c r="F115" s="115"/>
      <c r="K115" s="56" t="s">
        <v>24</v>
      </c>
    </row>
    <row r="116" spans="2:11" hidden="1" x14ac:dyDescent="0.25">
      <c r="B116" s="54" t="s">
        <v>26</v>
      </c>
      <c r="C116" s="145">
        <f>(SUM(NORM_Xp!BN12:BT12)/SUM(NORM_Xp!$BN$2:$BT$2))</f>
        <v>59.022180790631282</v>
      </c>
      <c r="D116" s="145">
        <f t="shared" si="7"/>
        <v>59.022180790631282</v>
      </c>
      <c r="E116" s="153">
        <f t="shared" si="8"/>
        <v>7</v>
      </c>
      <c r="F116" s="115"/>
      <c r="K116" s="54" t="s">
        <v>26</v>
      </c>
    </row>
    <row r="117" spans="2:11" hidden="1" x14ac:dyDescent="0.25">
      <c r="B117" s="56" t="s">
        <v>27</v>
      </c>
      <c r="C117" s="146">
        <f>(SUM(NORM_Xp!BN13:BT13)/SUM(NORM_Xp!$BN$2:$BT$2))</f>
        <v>52.231678323406932</v>
      </c>
      <c r="D117" s="146">
        <f t="shared" si="7"/>
        <v>52.231678323406932</v>
      </c>
      <c r="E117" s="153">
        <f t="shared" si="8"/>
        <v>10</v>
      </c>
      <c r="F117" s="115"/>
      <c r="K117" s="56" t="s">
        <v>27</v>
      </c>
    </row>
    <row r="118" spans="2:11" hidden="1" x14ac:dyDescent="0.25">
      <c r="B118" s="54" t="s">
        <v>28</v>
      </c>
      <c r="C118" s="145">
        <f>(SUM(NORM_Xp!BN14:BT14)/SUM(NORM_Xp!$BN$2:$BT$2))</f>
        <v>34.263813509133115</v>
      </c>
      <c r="D118" s="145">
        <f t="shared" si="7"/>
        <v>34.263813509133115</v>
      </c>
      <c r="E118" s="153">
        <f t="shared" si="8"/>
        <v>21</v>
      </c>
      <c r="F118" s="115"/>
      <c r="K118" s="54" t="s">
        <v>28</v>
      </c>
    </row>
    <row r="119" spans="2:11" hidden="1" x14ac:dyDescent="0.25">
      <c r="B119" s="56" t="s">
        <v>29</v>
      </c>
      <c r="C119" s="146">
        <f>(SUM(NORM_Xp!BN15:BT15)/SUM(NORM_Xp!$BN$2:$BT$2))</f>
        <v>65.597143260446359</v>
      </c>
      <c r="D119" s="146">
        <f t="shared" si="7"/>
        <v>65.597143260446359</v>
      </c>
      <c r="E119" s="153">
        <f t="shared" si="8"/>
        <v>4</v>
      </c>
      <c r="F119" s="115"/>
      <c r="K119" s="56" t="s">
        <v>29</v>
      </c>
    </row>
    <row r="120" spans="2:11" hidden="1" x14ac:dyDescent="0.25">
      <c r="B120" s="54" t="s">
        <v>30</v>
      </c>
      <c r="C120" s="145">
        <f>(SUM(NORM_Xp!BN16:BT16)/SUM(NORM_Xp!$BN$2:$BT$2))</f>
        <v>65.162953398698932</v>
      </c>
      <c r="D120" s="145">
        <f t="shared" si="7"/>
        <v>65.162953398698932</v>
      </c>
      <c r="E120" s="153">
        <f t="shared" si="8"/>
        <v>5</v>
      </c>
      <c r="F120" s="115"/>
      <c r="K120" s="54" t="s">
        <v>30</v>
      </c>
    </row>
    <row r="121" spans="2:11" hidden="1" x14ac:dyDescent="0.25">
      <c r="B121" s="56" t="s">
        <v>31</v>
      </c>
      <c r="C121" s="146">
        <f>(SUM(NORM_Xp!BN17:BT17)/SUM(NORM_Xp!$BN$2:$BT$2))</f>
        <v>40.221582107824887</v>
      </c>
      <c r="D121" s="146">
        <f t="shared" si="7"/>
        <v>40.221582107824887</v>
      </c>
      <c r="E121" s="153">
        <f t="shared" si="8"/>
        <v>16</v>
      </c>
      <c r="F121" s="115"/>
      <c r="K121" s="56" t="s">
        <v>31</v>
      </c>
    </row>
    <row r="122" spans="2:11" hidden="1" x14ac:dyDescent="0.25">
      <c r="B122" s="54" t="s">
        <v>32</v>
      </c>
      <c r="C122" s="145">
        <f>(SUM(NORM_Xp!BN18:BT18)/SUM(NORM_Xp!$BN$2:$BT$2))</f>
        <v>85.066747348651859</v>
      </c>
      <c r="D122" s="145">
        <f t="shared" si="7"/>
        <v>85.066747348651859</v>
      </c>
      <c r="E122" s="153">
        <f t="shared" si="8"/>
        <v>1</v>
      </c>
      <c r="F122" s="115"/>
      <c r="K122" s="54" t="s">
        <v>32</v>
      </c>
    </row>
    <row r="123" spans="2:11" hidden="1" x14ac:dyDescent="0.25">
      <c r="B123" s="56" t="s">
        <v>33</v>
      </c>
      <c r="C123" s="146">
        <f>(SUM(NORM_Xp!BN19:BT19)/SUM(NORM_Xp!$BN$2:$BT$2))</f>
        <v>67.425257403296115</v>
      </c>
      <c r="D123" s="146">
        <f t="shared" si="7"/>
        <v>67.425257403296115</v>
      </c>
      <c r="E123" s="153">
        <f t="shared" si="8"/>
        <v>3</v>
      </c>
      <c r="F123" s="115"/>
      <c r="K123" s="56" t="s">
        <v>33</v>
      </c>
    </row>
    <row r="124" spans="2:11" hidden="1" x14ac:dyDescent="0.25">
      <c r="B124" s="54" t="s">
        <v>34</v>
      </c>
      <c r="C124" s="145">
        <f>(SUM(NORM_Xp!BN20:BT20)/SUM(NORM_Xp!$BN$2:$BT$2))</f>
        <v>18.638627316055967</v>
      </c>
      <c r="D124" s="145">
        <f t="shared" si="7"/>
        <v>18.638627316055967</v>
      </c>
      <c r="E124" s="153">
        <f t="shared" si="8"/>
        <v>30</v>
      </c>
      <c r="F124" s="115"/>
      <c r="K124" s="54" t="s">
        <v>34</v>
      </c>
    </row>
    <row r="125" spans="2:11" hidden="1" x14ac:dyDescent="0.25">
      <c r="B125" s="56" t="s">
        <v>35</v>
      </c>
      <c r="C125" s="146">
        <f>(SUM(NORM_Xp!BN21:BT21)/SUM(NORM_Xp!$BN$2:$BT$2))</f>
        <v>29.918468275231866</v>
      </c>
      <c r="D125" s="146">
        <f t="shared" si="7"/>
        <v>29.918468275231866</v>
      </c>
      <c r="E125" s="153">
        <f t="shared" si="8"/>
        <v>23</v>
      </c>
      <c r="F125" s="115"/>
      <c r="K125" s="56" t="s">
        <v>35</v>
      </c>
    </row>
    <row r="126" spans="2:11" hidden="1" x14ac:dyDescent="0.25">
      <c r="B126" s="54" t="s">
        <v>36</v>
      </c>
      <c r="C126" s="145">
        <f>(SUM(NORM_Xp!BN22:BT22)/SUM(NORM_Xp!$BN$2:$BT$2))</f>
        <v>37.568165989227921</v>
      </c>
      <c r="D126" s="145">
        <f t="shared" si="7"/>
        <v>37.568165989227921</v>
      </c>
      <c r="E126" s="153">
        <f t="shared" si="8"/>
        <v>18</v>
      </c>
      <c r="F126" s="115"/>
      <c r="K126" s="54" t="s">
        <v>36</v>
      </c>
    </row>
    <row r="127" spans="2:11" hidden="1" x14ac:dyDescent="0.25">
      <c r="B127" s="56" t="s">
        <v>37</v>
      </c>
      <c r="C127" s="146">
        <f>(SUM(NORM_Xp!BN23:BT23)/SUM(NORM_Xp!$BN$2:$BT$2))</f>
        <v>10.314125703181801</v>
      </c>
      <c r="D127" s="146">
        <f t="shared" si="7"/>
        <v>10.314125703181801</v>
      </c>
      <c r="E127" s="153">
        <f t="shared" si="8"/>
        <v>31</v>
      </c>
      <c r="F127" s="115"/>
      <c r="K127" s="56" t="s">
        <v>37</v>
      </c>
    </row>
    <row r="128" spans="2:11" hidden="1" x14ac:dyDescent="0.25">
      <c r="B128" s="54" t="s">
        <v>38</v>
      </c>
      <c r="C128" s="145">
        <f>(SUM(NORM_Xp!BN24:BT24)/SUM(NORM_Xp!$BN$2:$BT$2))</f>
        <v>23.98987826906852</v>
      </c>
      <c r="D128" s="145">
        <f t="shared" si="7"/>
        <v>23.98987826906852</v>
      </c>
      <c r="E128" s="153">
        <f t="shared" si="8"/>
        <v>25</v>
      </c>
      <c r="F128" s="115"/>
      <c r="K128" s="54" t="s">
        <v>38</v>
      </c>
    </row>
    <row r="129" spans="2:11" hidden="1" x14ac:dyDescent="0.25">
      <c r="B129" s="56" t="s">
        <v>39</v>
      </c>
      <c r="C129" s="146">
        <f>(SUM(NORM_Xp!BN25:BT25)/SUM(NORM_Xp!$BN$2:$BT$2))</f>
        <v>19.657796690305265</v>
      </c>
      <c r="D129" s="146">
        <f t="shared" si="7"/>
        <v>19.657796690305265</v>
      </c>
      <c r="E129" s="153">
        <f t="shared" si="8"/>
        <v>29</v>
      </c>
      <c r="F129" s="115"/>
      <c r="K129" s="56" t="s">
        <v>39</v>
      </c>
    </row>
    <row r="130" spans="2:11" hidden="1" x14ac:dyDescent="0.25">
      <c r="B130" s="54" t="s">
        <v>40</v>
      </c>
      <c r="C130" s="145">
        <f>(SUM(NORM_Xp!BN26:BT26)/SUM(NORM_Xp!$BN$2:$BT$2))</f>
        <v>62.425369880671248</v>
      </c>
      <c r="D130" s="145">
        <f t="shared" si="7"/>
        <v>62.425369880671248</v>
      </c>
      <c r="E130" s="153">
        <f t="shared" si="8"/>
        <v>6</v>
      </c>
      <c r="F130" s="115"/>
      <c r="K130" s="54" t="s">
        <v>40</v>
      </c>
    </row>
    <row r="131" spans="2:11" hidden="1" x14ac:dyDescent="0.25">
      <c r="B131" s="56" t="s">
        <v>41</v>
      </c>
      <c r="C131" s="146">
        <f>(SUM(NORM_Xp!BN27:BT27)/SUM(NORM_Xp!$BN$2:$BT$2))</f>
        <v>53.080688524788179</v>
      </c>
      <c r="D131" s="146">
        <f t="shared" si="7"/>
        <v>53.080688524788179</v>
      </c>
      <c r="E131" s="153">
        <f t="shared" si="8"/>
        <v>9</v>
      </c>
      <c r="F131" s="115"/>
      <c r="K131" s="56" t="s">
        <v>41</v>
      </c>
    </row>
    <row r="132" spans="2:11" hidden="1" x14ac:dyDescent="0.25">
      <c r="B132" s="54" t="s">
        <v>42</v>
      </c>
      <c r="C132" s="145">
        <f>(SUM(NORM_Xp!BN28:BT28)/SUM(NORM_Xp!$BN$2:$BT$2))</f>
        <v>20.532966385337929</v>
      </c>
      <c r="D132" s="145">
        <f t="shared" si="7"/>
        <v>20.532966385337929</v>
      </c>
      <c r="E132" s="153">
        <f t="shared" si="8"/>
        <v>26</v>
      </c>
      <c r="F132" s="115"/>
      <c r="K132" s="54" t="s">
        <v>42</v>
      </c>
    </row>
    <row r="133" spans="2:11" hidden="1" x14ac:dyDescent="0.25">
      <c r="B133" s="56" t="s">
        <v>43</v>
      </c>
      <c r="C133" s="146">
        <f>(SUM(NORM_Xp!BN29:BT29)/SUM(NORM_Xp!$BN$2:$BT$2))</f>
        <v>3.1223123102181383</v>
      </c>
      <c r="D133" s="146">
        <f t="shared" si="7"/>
        <v>3.1223123102181383</v>
      </c>
      <c r="E133" s="153">
        <f t="shared" si="8"/>
        <v>32</v>
      </c>
      <c r="F133" s="115"/>
      <c r="K133" s="56" t="s">
        <v>43</v>
      </c>
    </row>
    <row r="134" spans="2:11" hidden="1" x14ac:dyDescent="0.25">
      <c r="B134" s="54" t="s">
        <v>44</v>
      </c>
      <c r="C134" s="145">
        <f>(SUM(NORM_Xp!BN30:BT30)/SUM(NORM_Xp!$BN$2:$BT$2))</f>
        <v>35.329561898578056</v>
      </c>
      <c r="D134" s="145">
        <f t="shared" si="7"/>
        <v>35.329561898578056</v>
      </c>
      <c r="E134" s="153">
        <f t="shared" si="8"/>
        <v>19</v>
      </c>
      <c r="F134" s="115"/>
      <c r="K134" s="54" t="s">
        <v>44</v>
      </c>
    </row>
    <row r="135" spans="2:11" hidden="1" x14ac:dyDescent="0.25">
      <c r="B135" s="56" t="s">
        <v>45</v>
      </c>
      <c r="C135" s="146">
        <f>(SUM(NORM_Xp!BN31:BT31)/SUM(NORM_Xp!$BN$2:$BT$2))</f>
        <v>41.92935556483576</v>
      </c>
      <c r="D135" s="146">
        <f t="shared" si="7"/>
        <v>41.92935556483576</v>
      </c>
      <c r="E135" s="153">
        <f t="shared" si="8"/>
        <v>14</v>
      </c>
      <c r="F135" s="115"/>
      <c r="K135" s="56" t="s">
        <v>45</v>
      </c>
    </row>
    <row r="136" spans="2:11" hidden="1" x14ac:dyDescent="0.25">
      <c r="B136" s="54" t="s">
        <v>46</v>
      </c>
      <c r="C136" s="145">
        <f>(SUM(NORM_Xp!BN32:BT32)/SUM(NORM_Xp!$BN$2:$BT$2))</f>
        <v>34.025811691749738</v>
      </c>
      <c r="D136" s="145">
        <f t="shared" si="7"/>
        <v>34.025811691749738</v>
      </c>
      <c r="E136" s="153">
        <f t="shared" si="8"/>
        <v>22</v>
      </c>
      <c r="F136" s="115"/>
      <c r="K136" s="54" t="s">
        <v>46</v>
      </c>
    </row>
    <row r="137" spans="2:11" hidden="1" x14ac:dyDescent="0.25">
      <c r="B137" s="56" t="s">
        <v>47</v>
      </c>
      <c r="C137" s="146">
        <f>(SUM(NORM_Xp!BN33:BT33)/SUM(NORM_Xp!$BN$2:$BT$2))</f>
        <v>20.432759040689028</v>
      </c>
      <c r="D137" s="146">
        <f t="shared" si="7"/>
        <v>20.432759040689028</v>
      </c>
      <c r="E137" s="153">
        <f t="shared" si="8"/>
        <v>27</v>
      </c>
      <c r="F137" s="115"/>
      <c r="K137" s="56" t="s">
        <v>47</v>
      </c>
    </row>
    <row r="138" spans="2:11" hidden="1" x14ac:dyDescent="0.25">
      <c r="B138" s="54" t="s">
        <v>48</v>
      </c>
      <c r="C138" s="145">
        <f>(SUM(NORM_Xp!BN34:BT34)/SUM(NORM_Xp!$BN$2:$BT$2))</f>
        <v>49.863541850778716</v>
      </c>
      <c r="D138" s="145">
        <f t="shared" si="7"/>
        <v>49.863541850778716</v>
      </c>
      <c r="E138" s="153">
        <f t="shared" si="8"/>
        <v>11</v>
      </c>
      <c r="F138" s="115"/>
      <c r="K138" s="54" t="s">
        <v>48</v>
      </c>
    </row>
    <row r="139" spans="2:11" hidden="1" x14ac:dyDescent="0.25">
      <c r="B139" s="56" t="s">
        <v>49</v>
      </c>
      <c r="C139" s="146">
        <f>(SUM(NORM_Xp!BN35:BT35)/SUM(NORM_Xp!$BN$2:$BT$2))</f>
        <v>38.407762185324508</v>
      </c>
      <c r="D139" s="146">
        <f t="shared" si="7"/>
        <v>38.407762185324508</v>
      </c>
      <c r="E139" s="153">
        <f t="shared" si="8"/>
        <v>17</v>
      </c>
      <c r="F139" s="115"/>
      <c r="K139" s="56" t="s">
        <v>49</v>
      </c>
    </row>
    <row r="140" spans="2:11" hidden="1" x14ac:dyDescent="0.25">
      <c r="B140" s="54" t="s">
        <v>50</v>
      </c>
      <c r="C140" s="145">
        <f>(SUM(NORM_Xp!BN36:BT36)/SUM(NORM_Xp!$BN$2:$BT$2))</f>
        <v>34.716775669535032</v>
      </c>
      <c r="D140" s="145">
        <f t="shared" si="7"/>
        <v>34.716775669535032</v>
      </c>
      <c r="E140" s="153">
        <f t="shared" si="8"/>
        <v>20</v>
      </c>
      <c r="F140" s="115"/>
      <c r="K140" s="54" t="s">
        <v>50</v>
      </c>
    </row>
    <row r="141" spans="2:11" hidden="1" x14ac:dyDescent="0.25">
      <c r="B141" s="56" t="s">
        <v>51</v>
      </c>
      <c r="C141" s="146">
        <f>(SUM(NORM_Xp!BN37:BT37)/SUM(NORM_Xp!$BN$2:$BT$2))</f>
        <v>28.599553072745856</v>
      </c>
      <c r="D141" s="146">
        <f t="shared" si="7"/>
        <v>28.599553072745856</v>
      </c>
      <c r="E141" s="153">
        <f t="shared" si="8"/>
        <v>24</v>
      </c>
      <c r="F141" s="115"/>
      <c r="K141" s="56" t="s">
        <v>51</v>
      </c>
    </row>
    <row r="142" spans="2:11" hidden="1" x14ac:dyDescent="0.25">
      <c r="B142" s="54" t="s">
        <v>52</v>
      </c>
      <c r="C142" s="145">
        <f>(SUM(NORM_Xp!BN38:BT38)/SUM(NORM_Xp!$BN$2:$BT$2))</f>
        <v>75.208776234176753</v>
      </c>
      <c r="D142" s="145">
        <f t="shared" si="7"/>
        <v>75.208776234176753</v>
      </c>
      <c r="E142" s="153">
        <f t="shared" si="8"/>
        <v>2</v>
      </c>
      <c r="F142" s="115"/>
      <c r="K142" s="54" t="s">
        <v>52</v>
      </c>
    </row>
    <row r="143" spans="2:11" hidden="1" x14ac:dyDescent="0.25">
      <c r="B143" s="56" t="s">
        <v>53</v>
      </c>
      <c r="C143" s="146">
        <f>(SUM(NORM_Xp!BN39:BT39)/SUM(NORM_Xp!$BN$2:$BT$2))</f>
        <v>42.17907098822257</v>
      </c>
      <c r="D143" s="146">
        <f t="shared" si="7"/>
        <v>42.17907098822257</v>
      </c>
      <c r="E143" s="153">
        <f t="shared" si="8"/>
        <v>13</v>
      </c>
      <c r="F143" s="115"/>
      <c r="K143" s="56" t="s">
        <v>53</v>
      </c>
    </row>
    <row r="144" spans="2:11" hidden="1" x14ac:dyDescent="0.25">
      <c r="B144" s="54" t="s">
        <v>54</v>
      </c>
      <c r="C144" s="145">
        <f>(SUM(NORM_Xp!BN40:BT40)/SUM(NORM_Xp!$BN$2:$BT$2))</f>
        <v>48.002202867979847</v>
      </c>
      <c r="D144" s="145">
        <f t="shared" si="7"/>
        <v>48.002202867979847</v>
      </c>
      <c r="E144" s="153">
        <f t="shared" si="8"/>
        <v>12</v>
      </c>
      <c r="F144" s="115"/>
      <c r="K144" s="54" t="s">
        <v>54</v>
      </c>
    </row>
    <row r="145" spans="2:11" hidden="1" x14ac:dyDescent="0.25">
      <c r="B145" s="56" t="s">
        <v>55</v>
      </c>
      <c r="C145" s="146">
        <f>(SUM(NORM_Xp!BN41:BT41)/SUM(NORM_Xp!$BN$2:$BT$2))</f>
        <v>41.167367967061516</v>
      </c>
      <c r="D145" s="146">
        <f t="shared" si="7"/>
        <v>41.167367967061516</v>
      </c>
      <c r="E145" s="153">
        <f t="shared" si="8"/>
        <v>15</v>
      </c>
      <c r="F145" s="115"/>
      <c r="K145" s="56" t="s">
        <v>55</v>
      </c>
    </row>
    <row r="146" spans="2:11" hidden="1" x14ac:dyDescent="0.25">
      <c r="B146" s="60" t="s">
        <v>162</v>
      </c>
      <c r="C146" s="145">
        <v>1</v>
      </c>
      <c r="D146" s="154"/>
      <c r="E146" s="155"/>
      <c r="F146" s="116"/>
    </row>
  </sheetData>
  <mergeCells count="4">
    <mergeCell ref="B3:J3"/>
    <mergeCell ref="B39:J39"/>
    <mergeCell ref="B112:E112"/>
    <mergeCell ref="B75:G7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K77"/>
  <sheetViews>
    <sheetView topLeftCell="B1" zoomScale="69" zoomScaleNormal="69" zoomScalePageLayoutView="69" workbookViewId="0">
      <selection activeCell="B31" sqref="B31"/>
    </sheetView>
  </sheetViews>
  <sheetFormatPr baseColWidth="10" defaultRowHeight="15.75" x14ac:dyDescent="0.25"/>
  <cols>
    <col min="1" max="1" width="6" hidden="1" customWidth="1"/>
    <col min="2" max="2" width="34.875" customWidth="1"/>
    <col min="3" max="3" width="13.875" customWidth="1"/>
    <col min="4" max="4" width="13.625" customWidth="1"/>
    <col min="5" max="5" width="7.5" bestFit="1" customWidth="1"/>
    <col min="6" max="6" width="14" bestFit="1" customWidth="1"/>
    <col min="7" max="7" width="19.875" bestFit="1" customWidth="1"/>
    <col min="8" max="8" width="16.625" customWidth="1"/>
    <col min="12" max="12" width="12.875" bestFit="1" customWidth="1"/>
    <col min="557" max="557" width="23.375" customWidth="1"/>
  </cols>
  <sheetData>
    <row r="2" spans="1:557" x14ac:dyDescent="0.25">
      <c r="C2" s="52" t="s">
        <v>166</v>
      </c>
      <c r="D2" s="249" t="s">
        <v>262</v>
      </c>
      <c r="E2" s="250"/>
      <c r="F2" s="250"/>
    </row>
    <row r="3" spans="1:557" x14ac:dyDescent="0.25">
      <c r="I3" s="95"/>
      <c r="J3" s="95"/>
      <c r="K3" s="95"/>
      <c r="L3" s="95"/>
      <c r="M3" s="95"/>
      <c r="N3" s="95"/>
    </row>
    <row r="4" spans="1:557" ht="15.75" customHeight="1" x14ac:dyDescent="0.25">
      <c r="A4" s="64" t="s">
        <v>86</v>
      </c>
      <c r="C4" s="69" t="s">
        <v>167</v>
      </c>
      <c r="D4" s="53" t="s">
        <v>168</v>
      </c>
      <c r="E4" s="71"/>
      <c r="F4" s="80" t="s">
        <v>132</v>
      </c>
      <c r="G4" s="83" t="s">
        <v>191</v>
      </c>
      <c r="I4" s="95"/>
      <c r="J4" s="95"/>
      <c r="K4" s="95"/>
      <c r="L4" s="95"/>
      <c r="M4" s="95"/>
      <c r="N4" s="95"/>
      <c r="UK4" s="64" t="str">
        <f>IND!E4</f>
        <v>Indicadores "de referencia" para  evaluar los impactos en salud</v>
      </c>
    </row>
    <row r="5" spans="1:557" x14ac:dyDescent="0.25">
      <c r="A5" s="64" t="s">
        <v>238</v>
      </c>
      <c r="C5" s="55">
        <v>1</v>
      </c>
      <c r="D5" s="55" t="str">
        <f>IF($D$2=$A$4,VLOOKUP(LARGE(Puntaje!$I$5:$I$36,Ranking!$C5),Puntaje!$I$5:$K$36,3,FALSE), IF(Ranking!$D$2=Ranking!$A$5,VLOOKUP(LARGE(Puntaje!$C$41:$C$72,Ranking!$C5),Puntaje!$C$41:$K$72,9,FALSE),IF(Ranking!$D$2=Ranking!$A$6,VLOOKUP(LARGE(Puntaje!$D$41:$D$72,Ranking!$C5),Puntaje!$D$41:$K$72,8,FALSE),IF(Ranking!$D$2=Ranking!$A$7,VLOOKUP(LARGE(Puntaje!$E$41:$E$72,Ranking!$C5),Puntaje!$E$41:$K$72,7,FALSE),IF(Ranking!$D$2=Ranking!$A$8,VLOOKUP(LARGE(Puntaje!$F$41:$F$72,Ranking!$C5),Puntaje!$F$41:$K$72,6,FALSE),IF(Ranking!$D$2=Ranking!$A$9,VLOOKUP(LARGE(Puntaje!$G$41:$G$72,Ranking!$C5),Puntaje!$G$41:$K$72,5,FALSE),IF(Ranking!$D$2=Ranking!$A$10,VLOOKUP(LARGE(Puntaje!$H$41:$H$72,Ranking!$C5),Puntaje!$H$41:$K$72,4,FALSE),IF(Ranking!$D$2=Ranking!$A$11,VLOOKUP(LARGE(Puntaje!$C$77:$C$108,Ranking!$C5),Puntaje!$C$77:$K$108,9,FALSE),IF(Ranking!$D$2=Ranking!$A$12,VLOOKUP(LARGE(Puntaje!$D$77:$D$108,Ranking!$C5),Puntaje!$D$77:$K$108,8,FALSE),IF(Ranking!$D$2=Ranking!$A$13,VLOOKUP(LARGE(Puntaje!$E$77:$E$108,Ranking!$C5),Puntaje!$E$77:$K$108,7,FALSE),IF(Ranking!$D$2=Ranking!$A$14,VLOOKUP(LARGE(Puntaje!$C$114:$C$145,Ranking!$C5),Puntaje!$C$114:$K$145,9,FALSE),IF($D$2=$A$15,VLOOKUP(LARGE(Puntaje!$I$41:$I$72,Ranking!$C5),Puntaje!$I$41:$K$72,3,FALSE),IF(Ranking!$D$2=Ranking!$A$16,VLOOKUP(LARGE(Puntaje!$F$77:$F$108,Ranking!$C5),Puntaje!$F$77:$K$108,6,FALSE),IF(Ranking!$D$2=Ranking!$A$17,VLOOKUP(LARGE(Puntaje!$D$114:$D$145,Ranking!$C5),Puntaje!$D$114:$K$145,8,FALSE),0))))))))))))))</f>
        <v>Quintana Roo</v>
      </c>
      <c r="E5" s="156">
        <f>IF($D$2=$A$4,VLOOKUP(LARGE(Puntaje!$I$5:$I$36,Ranking!$C5),Puntaje!$I$5:$K$36,1,FALSE), IF(Ranking!$D$2=Ranking!$A$5,VLOOKUP(LARGE(Puntaje!$C$41:$C$72,Ranking!$C5),Puntaje!$C$41:$K$72,1,FALSE),IF(Ranking!$D$2=Ranking!$A$6,VLOOKUP(LARGE(Puntaje!$D$41:$D$72,Ranking!$C5),Puntaje!$D$41:$K$72,1,FALSE),IF(Ranking!$D$2=Ranking!$A$7,VLOOKUP(LARGE(Puntaje!$E$41:$E$72,Ranking!$C5),Puntaje!$E$41:$K$72,1,FALSE),IF(Ranking!$D$2=Ranking!$A$8,VLOOKUP(LARGE(Puntaje!$F$41:$F$72,Ranking!$C5),Puntaje!$F$41:$K$72,1,FALSE),IF(Ranking!$D$2=Ranking!$A$9,VLOOKUP(LARGE(Puntaje!$G$41:$G$72,Ranking!$C5),Puntaje!$G$41:$K$72,1,FALSE),IF(Ranking!$D$2=Ranking!$A$10,VLOOKUP(LARGE(Puntaje!$H$41:$H$72,Ranking!$C5),Puntaje!$H$41:$K$72,1,FALSE),IF(Ranking!$D$2=Ranking!$A$11,VLOOKUP(LARGE(Puntaje!$C$77:$C$108,Ranking!$C5),Puntaje!$C$77:$K$108,1,FALSE),IF(Ranking!$D$2=Ranking!$A$12,VLOOKUP(LARGE(Puntaje!$D$77:$D$108,Ranking!$C5),Puntaje!$D$77:$K$108,1,FALSE),IF(Ranking!$D$2=Ranking!$A$13,VLOOKUP(LARGE(Puntaje!$E$77:$E$108,Ranking!$C5),Puntaje!$E$77:$K$108,1,FALSE),IF(Ranking!$D$2=Ranking!$A$14,VLOOKUP(LARGE(Puntaje!$C$114:$C$145,Ranking!$C5),Puntaje!$C$114:$K$145,1,FALSE),IF($D$2=$A$15,VLOOKUP(LARGE(Puntaje!$I$41:$I$72,Ranking!$C5),Puntaje!$I$41:$K$72,1,FALSE),IF(Ranking!$D$2=Ranking!$A$16,VLOOKUP(LARGE(Puntaje!$F$77:$F$108,Ranking!$C5),Puntaje!$F$77:$K$108,1,FALSE),IF(Ranking!$D$2=Ranking!$A$17,VLOOKUP(LARGE(Puntaje!$D$114:$D$145,Ranking!$C5),Puntaje!$D$114:$K$145,1,FALSE),0))))))))))))))</f>
        <v>85.70998020958794</v>
      </c>
      <c r="F5" s="55" t="str">
        <f>VLOOKUP(D5,IND!$C$11:$CC$42,73,FALSE)</f>
        <v>Sur-sureste</v>
      </c>
      <c r="G5" s="55" t="str">
        <f>VLOOKUP(D5,IND!$C$11:$CC$42,76,FALSE)</f>
        <v>Bajo</v>
      </c>
      <c r="I5" s="95"/>
      <c r="J5" s="95"/>
      <c r="K5" s="95"/>
      <c r="L5" s="169"/>
      <c r="M5" s="73"/>
      <c r="N5" s="95"/>
      <c r="UK5" s="65" t="str">
        <f>IND!K4</f>
        <v xml:space="preserve">Alimentación </v>
      </c>
    </row>
    <row r="6" spans="1:557" x14ac:dyDescent="0.25">
      <c r="A6" s="64" t="s">
        <v>91</v>
      </c>
      <c r="C6" s="57">
        <v>2</v>
      </c>
      <c r="D6" s="57" t="str">
        <f>IF($D$2=$A$4,VLOOKUP(LARGE(Puntaje!$I$5:$I$36,Ranking!$C6),Puntaje!$I$5:$K$36,3,FALSE), IF(Ranking!$D$2=Ranking!$A$5,VLOOKUP(LARGE(Puntaje!$C$41:$C$72,Ranking!$C6),Puntaje!$C$41:$K$72,9,FALSE),IF(Ranking!$D$2=Ranking!$A$6,VLOOKUP(LARGE(Puntaje!$D$41:$D$72,Ranking!$C6),Puntaje!$D$41:$K$72,8,FALSE),IF(Ranking!$D$2=Ranking!$A$7,VLOOKUP(LARGE(Puntaje!$E$41:$E$72,Ranking!$C6),Puntaje!$E$41:$K$72,7,FALSE),IF(Ranking!$D$2=Ranking!$A$8,VLOOKUP(LARGE(Puntaje!$F$41:$F$72,Ranking!$C6),Puntaje!$F$41:$K$72,6,FALSE),IF(Ranking!$D$2=Ranking!$A$9,VLOOKUP(LARGE(Puntaje!$G$41:$G$72,Ranking!$C6),Puntaje!$G$41:$K$72,5,FALSE),IF(Ranking!$D$2=Ranking!$A$10,VLOOKUP(LARGE(Puntaje!$H$41:$H$72,Ranking!$C6),Puntaje!$H$41:$K$72,4,FALSE),IF(Ranking!$D$2=Ranking!$A$11,VLOOKUP(LARGE(Puntaje!$C$77:$C$108,Ranking!$C6),Puntaje!$C$77:$K$108,9,FALSE),IF(Ranking!$D$2=Ranking!$A$12,VLOOKUP(LARGE(Puntaje!$D$77:$D$108,Ranking!$C6),Puntaje!$D$77:$K$108,8,FALSE),IF(Ranking!$D$2=Ranking!$A$13,VLOOKUP(LARGE(Puntaje!$E$77:$E$108,Ranking!$C6),Puntaje!$E$77:$K$108,7,FALSE),IF(Ranking!$D$2=Ranking!$A$14,VLOOKUP(LARGE(Puntaje!$C$114:$C$145,Ranking!$C6),Puntaje!$C$114:$K$145,9,FALSE),IF($D$2=$A$15,VLOOKUP(LARGE(Puntaje!$I$41:$I$72,Ranking!$C6),Puntaje!$I$41:$K$72,3,FALSE),IF(Ranking!$D$2=Ranking!$A$16,VLOOKUP(LARGE(Puntaje!$F$77:$F$108,Ranking!$C6),Puntaje!$F$77:$K$108,6,FALSE),IF(Ranking!$D$2=Ranking!$A$17,VLOOKUP(LARGE(Puntaje!$D$114:$D$145,Ranking!$C6),Puntaje!$D$114:$K$145,8,FALSE),0))))))))))))))</f>
        <v>Chihuahua</v>
      </c>
      <c r="E6" s="156">
        <f>IF($D$2=$A$4,VLOOKUP(LARGE(Puntaje!$I$5:$I$36,Ranking!$C6),Puntaje!$I$5:$K$36,1,FALSE), IF(Ranking!$D$2=Ranking!$A$5,VLOOKUP(LARGE(Puntaje!$C$41:$C$72,Ranking!$C6),Puntaje!$C$41:$K$72,1,FALSE),IF(Ranking!$D$2=Ranking!$A$6,VLOOKUP(LARGE(Puntaje!$D$41:$D$72,Ranking!$C6),Puntaje!$D$41:$K$72,1,FALSE),IF(Ranking!$D$2=Ranking!$A$7,VLOOKUP(LARGE(Puntaje!$E$41:$E$72,Ranking!$C6),Puntaje!$E$41:$K$72,1,FALSE),IF(Ranking!$D$2=Ranking!$A$8,VLOOKUP(LARGE(Puntaje!$F$41:$F$72,Ranking!$C6),Puntaje!$F$41:$K$72,1,FALSE),IF(Ranking!$D$2=Ranking!$A$9,VLOOKUP(LARGE(Puntaje!$G$41:$G$72,Ranking!$C6),Puntaje!$G$41:$K$72,1,FALSE),IF(Ranking!$D$2=Ranking!$A$10,VLOOKUP(LARGE(Puntaje!$H$41:$H$72,Ranking!$C6),Puntaje!$H$41:$K$72,1,FALSE),IF(Ranking!$D$2=Ranking!$A$11,VLOOKUP(LARGE(Puntaje!$C$77:$C$108,Ranking!$C6),Puntaje!$C$77:$K$108,1,FALSE),IF(Ranking!$D$2=Ranking!$A$12,VLOOKUP(LARGE(Puntaje!$D$77:$D$108,Ranking!$C6),Puntaje!$D$77:$K$108,1,FALSE),IF(Ranking!$D$2=Ranking!$A$13,VLOOKUP(LARGE(Puntaje!$E$77:$E$108,Ranking!$C6),Puntaje!$E$77:$K$108,1,FALSE),IF(Ranking!$D$2=Ranking!$A$14,VLOOKUP(LARGE(Puntaje!$C$114:$C$145,Ranking!$C6),Puntaje!$C$114:$K$145,1,FALSE),IF($D$2=$A$15,VLOOKUP(LARGE(Puntaje!$I$41:$I$72,Ranking!$C6),Puntaje!$I$41:$K$72,1,FALSE),IF(Ranking!$D$2=Ranking!$A$16,VLOOKUP(LARGE(Puntaje!$F$77:$F$108,Ranking!$C6),Puntaje!$F$77:$K$108,1,FALSE),IF(Ranking!$D$2=Ranking!$A$17,VLOOKUP(LARGE(Puntaje!$D$114:$D$145,Ranking!$C6),Puntaje!$D$114:$K$145,1,FALSE),0))))))))))))))</f>
        <v>83.93517871474134</v>
      </c>
      <c r="F6" s="57" t="str">
        <f>VLOOKUP(D6,IND!$C$11:$CC$42,73,FALSE)</f>
        <v>Noroeste</v>
      </c>
      <c r="G6" s="57" t="str">
        <f>VLOOKUP(D6,IND!$C$11:$CC$42,76,FALSE)</f>
        <v>Bajo</v>
      </c>
      <c r="I6" s="114"/>
      <c r="J6" s="114"/>
      <c r="K6" s="95"/>
      <c r="L6" s="169"/>
      <c r="M6" s="73"/>
      <c r="N6" s="95"/>
      <c r="UK6" s="65" t="str">
        <f>IND!P4</f>
        <v>Activación física</v>
      </c>
    </row>
    <row r="7" spans="1:557" ht="15.75" customHeight="1" x14ac:dyDescent="0.25">
      <c r="A7" s="64" t="s">
        <v>92</v>
      </c>
      <c r="C7" s="55">
        <v>3</v>
      </c>
      <c r="D7" s="55" t="str">
        <f>IF($D$2=$A$4,VLOOKUP(LARGE(Puntaje!$I$5:$I$36,Ranking!$C7),Puntaje!$I$5:$K$36,3,FALSE), IF(Ranking!$D$2=Ranking!$A$5,VLOOKUP(LARGE(Puntaje!$C$41:$C$72,Ranking!$C7),Puntaje!$C$41:$K$72,9,FALSE),IF(Ranking!$D$2=Ranking!$A$6,VLOOKUP(LARGE(Puntaje!$D$41:$D$72,Ranking!$C7),Puntaje!$D$41:$K$72,8,FALSE),IF(Ranking!$D$2=Ranking!$A$7,VLOOKUP(LARGE(Puntaje!$E$41:$E$72,Ranking!$C7),Puntaje!$E$41:$K$72,7,FALSE),IF(Ranking!$D$2=Ranking!$A$8,VLOOKUP(LARGE(Puntaje!$F$41:$F$72,Ranking!$C7),Puntaje!$F$41:$K$72,6,FALSE),IF(Ranking!$D$2=Ranking!$A$9,VLOOKUP(LARGE(Puntaje!$G$41:$G$72,Ranking!$C7),Puntaje!$G$41:$K$72,5,FALSE),IF(Ranking!$D$2=Ranking!$A$10,VLOOKUP(LARGE(Puntaje!$H$41:$H$72,Ranking!$C7),Puntaje!$H$41:$K$72,4,FALSE),IF(Ranking!$D$2=Ranking!$A$11,VLOOKUP(LARGE(Puntaje!$C$77:$C$108,Ranking!$C7),Puntaje!$C$77:$K$108,9,FALSE),IF(Ranking!$D$2=Ranking!$A$12,VLOOKUP(LARGE(Puntaje!$D$77:$D$108,Ranking!$C7),Puntaje!$D$77:$K$108,8,FALSE),IF(Ranking!$D$2=Ranking!$A$13,VLOOKUP(LARGE(Puntaje!$E$77:$E$108,Ranking!$C7),Puntaje!$E$77:$K$108,7,FALSE),IF(Ranking!$D$2=Ranking!$A$14,VLOOKUP(LARGE(Puntaje!$C$114:$C$145,Ranking!$C7),Puntaje!$C$114:$K$145,9,FALSE),IF($D$2=$A$15,VLOOKUP(LARGE(Puntaje!$I$41:$I$72,Ranking!$C7),Puntaje!$I$41:$K$72,3,FALSE),IF(Ranking!$D$2=Ranking!$A$16,VLOOKUP(LARGE(Puntaje!$F$77:$F$108,Ranking!$C7),Puntaje!$F$77:$K$108,6,FALSE),IF(Ranking!$D$2=Ranking!$A$17,VLOOKUP(LARGE(Puntaje!$D$114:$D$145,Ranking!$C7),Puntaje!$D$114:$K$145,8,FALSE),0))))))))))))))</f>
        <v>Coahuila</v>
      </c>
      <c r="E7" s="156">
        <f>IF($D$2=$A$4,VLOOKUP(LARGE(Puntaje!$I$5:$I$36,Ranking!$C7),Puntaje!$I$5:$K$36,1,FALSE), IF(Ranking!$D$2=Ranking!$A$5,VLOOKUP(LARGE(Puntaje!$C$41:$C$72,Ranking!$C7),Puntaje!$C$41:$K$72,1,FALSE),IF(Ranking!$D$2=Ranking!$A$6,VLOOKUP(LARGE(Puntaje!$D$41:$D$72,Ranking!$C7),Puntaje!$D$41:$K$72,1,FALSE),IF(Ranking!$D$2=Ranking!$A$7,VLOOKUP(LARGE(Puntaje!$E$41:$E$72,Ranking!$C7),Puntaje!$E$41:$K$72,1,FALSE),IF(Ranking!$D$2=Ranking!$A$8,VLOOKUP(LARGE(Puntaje!$F$41:$F$72,Ranking!$C7),Puntaje!$F$41:$K$72,1,FALSE),IF(Ranking!$D$2=Ranking!$A$9,VLOOKUP(LARGE(Puntaje!$G$41:$G$72,Ranking!$C7),Puntaje!$G$41:$K$72,1,FALSE),IF(Ranking!$D$2=Ranking!$A$10,VLOOKUP(LARGE(Puntaje!$H$41:$H$72,Ranking!$C7),Puntaje!$H$41:$K$72,1,FALSE),IF(Ranking!$D$2=Ranking!$A$11,VLOOKUP(LARGE(Puntaje!$C$77:$C$108,Ranking!$C7),Puntaje!$C$77:$K$108,1,FALSE),IF(Ranking!$D$2=Ranking!$A$12,VLOOKUP(LARGE(Puntaje!$D$77:$D$108,Ranking!$C7),Puntaje!$D$77:$K$108,1,FALSE),IF(Ranking!$D$2=Ranking!$A$13,VLOOKUP(LARGE(Puntaje!$E$77:$E$108,Ranking!$C7),Puntaje!$E$77:$K$108,1,FALSE),IF(Ranking!$D$2=Ranking!$A$14,VLOOKUP(LARGE(Puntaje!$C$114:$C$145,Ranking!$C7),Puntaje!$C$114:$K$145,1,FALSE),IF($D$2=$A$15,VLOOKUP(LARGE(Puntaje!$I$41:$I$72,Ranking!$C7),Puntaje!$I$41:$K$72,1,FALSE),IF(Ranking!$D$2=Ranking!$A$16,VLOOKUP(LARGE(Puntaje!$F$77:$F$108,Ranking!$C7),Puntaje!$F$77:$K$108,1,FALSE),IF(Ranking!$D$2=Ranking!$A$17,VLOOKUP(LARGE(Puntaje!$D$114:$D$145,Ranking!$C7),Puntaje!$D$114:$K$145,1,FALSE),0))))))))))))))</f>
        <v>80.221526751148858</v>
      </c>
      <c r="F7" s="55" t="str">
        <f>VLOOKUP(D7,IND!$C$11:$CC$42,73,FALSE)</f>
        <v>Noreste</v>
      </c>
      <c r="G7" s="55" t="str">
        <f>VLOOKUP(D7,IND!$C$11:$CC$42,76,FALSE)</f>
        <v>Muy bajo</v>
      </c>
      <c r="I7" s="170"/>
      <c r="J7" s="116"/>
      <c r="K7" s="95"/>
      <c r="L7" s="171"/>
      <c r="M7" s="73"/>
      <c r="N7" s="95"/>
      <c r="UK7" s="66" t="str">
        <f>IND!T4</f>
        <v xml:space="preserve">Contexto familiar y socioeconómico
</v>
      </c>
    </row>
    <row r="8" spans="1:557" x14ac:dyDescent="0.25">
      <c r="A8" s="64" t="s">
        <v>225</v>
      </c>
      <c r="C8" s="57">
        <v>4</v>
      </c>
      <c r="D8" s="57" t="str">
        <f>IF($D$2=$A$4,VLOOKUP(LARGE(Puntaje!$I$5:$I$36,Ranking!$C8),Puntaje!$I$5:$K$36,3,FALSE), IF(Ranking!$D$2=Ranking!$A$5,VLOOKUP(LARGE(Puntaje!$C$41:$C$72,Ranking!$C8),Puntaje!$C$41:$K$72,9,FALSE),IF(Ranking!$D$2=Ranking!$A$6,VLOOKUP(LARGE(Puntaje!$D$41:$D$72,Ranking!$C8),Puntaje!$D$41:$K$72,8,FALSE),IF(Ranking!$D$2=Ranking!$A$7,VLOOKUP(LARGE(Puntaje!$E$41:$E$72,Ranking!$C8),Puntaje!$E$41:$K$72,7,FALSE),IF(Ranking!$D$2=Ranking!$A$8,VLOOKUP(LARGE(Puntaje!$F$41:$F$72,Ranking!$C8),Puntaje!$F$41:$K$72,6,FALSE),IF(Ranking!$D$2=Ranking!$A$9,VLOOKUP(LARGE(Puntaje!$G$41:$G$72,Ranking!$C8),Puntaje!$G$41:$K$72,5,FALSE),IF(Ranking!$D$2=Ranking!$A$10,VLOOKUP(LARGE(Puntaje!$H$41:$H$72,Ranking!$C8),Puntaje!$H$41:$K$72,4,FALSE),IF(Ranking!$D$2=Ranking!$A$11,VLOOKUP(LARGE(Puntaje!$C$77:$C$108,Ranking!$C8),Puntaje!$C$77:$K$108,9,FALSE),IF(Ranking!$D$2=Ranking!$A$12,VLOOKUP(LARGE(Puntaje!$D$77:$D$108,Ranking!$C8),Puntaje!$D$77:$K$108,8,FALSE),IF(Ranking!$D$2=Ranking!$A$13,VLOOKUP(LARGE(Puntaje!$E$77:$E$108,Ranking!$C8),Puntaje!$E$77:$K$108,7,FALSE),IF(Ranking!$D$2=Ranking!$A$14,VLOOKUP(LARGE(Puntaje!$C$114:$C$145,Ranking!$C8),Puntaje!$C$114:$K$145,9,FALSE),IF($D$2=$A$15,VLOOKUP(LARGE(Puntaje!$I$41:$I$72,Ranking!$C8),Puntaje!$I$41:$K$72,3,FALSE),IF(Ranking!$D$2=Ranking!$A$16,VLOOKUP(LARGE(Puntaje!$F$77:$F$108,Ranking!$C8),Puntaje!$F$77:$K$108,6,FALSE),IF(Ranking!$D$2=Ranking!$A$17,VLOOKUP(LARGE(Puntaje!$D$114:$D$145,Ranking!$C8),Puntaje!$D$114:$K$145,8,FALSE),0))))))))))))))</f>
        <v>Sonora</v>
      </c>
      <c r="E8" s="156">
        <f>IF($D$2=$A$4,VLOOKUP(LARGE(Puntaje!$I$5:$I$36,Ranking!$C8),Puntaje!$I$5:$K$36,1,FALSE), IF(Ranking!$D$2=Ranking!$A$5,VLOOKUP(LARGE(Puntaje!$C$41:$C$72,Ranking!$C8),Puntaje!$C$41:$K$72,1,FALSE),IF(Ranking!$D$2=Ranking!$A$6,VLOOKUP(LARGE(Puntaje!$D$41:$D$72,Ranking!$C8),Puntaje!$D$41:$K$72,1,FALSE),IF(Ranking!$D$2=Ranking!$A$7,VLOOKUP(LARGE(Puntaje!$E$41:$E$72,Ranking!$C8),Puntaje!$E$41:$K$72,1,FALSE),IF(Ranking!$D$2=Ranking!$A$8,VLOOKUP(LARGE(Puntaje!$F$41:$F$72,Ranking!$C8),Puntaje!$F$41:$K$72,1,FALSE),IF(Ranking!$D$2=Ranking!$A$9,VLOOKUP(LARGE(Puntaje!$G$41:$G$72,Ranking!$C8),Puntaje!$G$41:$K$72,1,FALSE),IF(Ranking!$D$2=Ranking!$A$10,VLOOKUP(LARGE(Puntaje!$H$41:$H$72,Ranking!$C8),Puntaje!$H$41:$K$72,1,FALSE),IF(Ranking!$D$2=Ranking!$A$11,VLOOKUP(LARGE(Puntaje!$C$77:$C$108,Ranking!$C8),Puntaje!$C$77:$K$108,1,FALSE),IF(Ranking!$D$2=Ranking!$A$12,VLOOKUP(LARGE(Puntaje!$D$77:$D$108,Ranking!$C8),Puntaje!$D$77:$K$108,1,FALSE),IF(Ranking!$D$2=Ranking!$A$13,VLOOKUP(LARGE(Puntaje!$E$77:$E$108,Ranking!$C8),Puntaje!$E$77:$K$108,1,FALSE),IF(Ranking!$D$2=Ranking!$A$14,VLOOKUP(LARGE(Puntaje!$C$114:$C$145,Ranking!$C8),Puntaje!$C$114:$K$145,1,FALSE),IF($D$2=$A$15,VLOOKUP(LARGE(Puntaje!$I$41:$I$72,Ranking!$C8),Puntaje!$I$41:$K$72,1,FALSE),IF(Ranking!$D$2=Ranking!$A$16,VLOOKUP(LARGE(Puntaje!$F$77:$F$108,Ranking!$C8),Puntaje!$F$77:$K$108,1,FALSE),IF(Ranking!$D$2=Ranking!$A$17,VLOOKUP(LARGE(Puntaje!$D$114:$D$145,Ranking!$C8),Puntaje!$D$114:$K$145,1,FALSE),0))))))))))))))</f>
        <v>79.373754748238611</v>
      </c>
      <c r="F8" s="57" t="str">
        <f>VLOOKUP(D8,IND!$C$11:$CC$42,73,FALSE)</f>
        <v>Noroeste</v>
      </c>
      <c r="G8" s="57" t="str">
        <f>VLOOKUP(D8,IND!$C$11:$CC$42,76,FALSE)</f>
        <v>Muy bajo</v>
      </c>
      <c r="I8" s="170"/>
      <c r="J8" s="116"/>
      <c r="K8" s="95"/>
      <c r="L8" s="171"/>
      <c r="M8" s="73"/>
      <c r="N8" s="95"/>
      <c r="UK8" s="65" t="s">
        <v>225</v>
      </c>
    </row>
    <row r="9" spans="1:557" x14ac:dyDescent="0.25">
      <c r="A9" s="64" t="s">
        <v>94</v>
      </c>
      <c r="C9" s="55">
        <v>5</v>
      </c>
      <c r="D9" s="55" t="str">
        <f>IF($D$2=$A$4,VLOOKUP(LARGE(Puntaje!$I$5:$I$36,Ranking!$C9),Puntaje!$I$5:$K$36,3,FALSE), IF(Ranking!$D$2=Ranking!$A$5,VLOOKUP(LARGE(Puntaje!$C$41:$C$72,Ranking!$C9),Puntaje!$C$41:$K$72,9,FALSE),IF(Ranking!$D$2=Ranking!$A$6,VLOOKUP(LARGE(Puntaje!$D$41:$D$72,Ranking!$C9),Puntaje!$D$41:$K$72,8,FALSE),IF(Ranking!$D$2=Ranking!$A$7,VLOOKUP(LARGE(Puntaje!$E$41:$E$72,Ranking!$C9),Puntaje!$E$41:$K$72,7,FALSE),IF(Ranking!$D$2=Ranking!$A$8,VLOOKUP(LARGE(Puntaje!$F$41:$F$72,Ranking!$C9),Puntaje!$F$41:$K$72,6,FALSE),IF(Ranking!$D$2=Ranking!$A$9,VLOOKUP(LARGE(Puntaje!$G$41:$G$72,Ranking!$C9),Puntaje!$G$41:$K$72,5,FALSE),IF(Ranking!$D$2=Ranking!$A$10,VLOOKUP(LARGE(Puntaje!$H$41:$H$72,Ranking!$C9),Puntaje!$H$41:$K$72,4,FALSE),IF(Ranking!$D$2=Ranking!$A$11,VLOOKUP(LARGE(Puntaje!$C$77:$C$108,Ranking!$C9),Puntaje!$C$77:$K$108,9,FALSE),IF(Ranking!$D$2=Ranking!$A$12,VLOOKUP(LARGE(Puntaje!$D$77:$D$108,Ranking!$C9),Puntaje!$D$77:$K$108,8,FALSE),IF(Ranking!$D$2=Ranking!$A$13,VLOOKUP(LARGE(Puntaje!$E$77:$E$108,Ranking!$C9),Puntaje!$E$77:$K$108,7,FALSE),IF(Ranking!$D$2=Ranking!$A$14,VLOOKUP(LARGE(Puntaje!$C$114:$C$145,Ranking!$C9),Puntaje!$C$114:$K$145,9,FALSE),IF($D$2=$A$15,VLOOKUP(LARGE(Puntaje!$I$41:$I$72,Ranking!$C9),Puntaje!$I$41:$K$72,3,FALSE),IF(Ranking!$D$2=Ranking!$A$16,VLOOKUP(LARGE(Puntaje!$F$77:$F$108,Ranking!$C9),Puntaje!$F$77:$K$108,6,FALSE),IF(Ranking!$D$2=Ranking!$A$17,VLOOKUP(LARGE(Puntaje!$D$114:$D$145,Ranking!$C9),Puntaje!$D$114:$K$145,8,FALSE),0))))))))))))))</f>
        <v>Aguascalientes</v>
      </c>
      <c r="E9" s="156">
        <f>IF($D$2=$A$4,VLOOKUP(LARGE(Puntaje!$I$5:$I$36,Ranking!$C9),Puntaje!$I$5:$K$36,1,FALSE), IF(Ranking!$D$2=Ranking!$A$5,VLOOKUP(LARGE(Puntaje!$C$41:$C$72,Ranking!$C9),Puntaje!$C$41:$K$72,1,FALSE),IF(Ranking!$D$2=Ranking!$A$6,VLOOKUP(LARGE(Puntaje!$D$41:$D$72,Ranking!$C9),Puntaje!$D$41:$K$72,1,FALSE),IF(Ranking!$D$2=Ranking!$A$7,VLOOKUP(LARGE(Puntaje!$E$41:$E$72,Ranking!$C9),Puntaje!$E$41:$K$72,1,FALSE),IF(Ranking!$D$2=Ranking!$A$8,VLOOKUP(LARGE(Puntaje!$F$41:$F$72,Ranking!$C9),Puntaje!$F$41:$K$72,1,FALSE),IF(Ranking!$D$2=Ranking!$A$9,VLOOKUP(LARGE(Puntaje!$G$41:$G$72,Ranking!$C9),Puntaje!$G$41:$K$72,1,FALSE),IF(Ranking!$D$2=Ranking!$A$10,VLOOKUP(LARGE(Puntaje!$H$41:$H$72,Ranking!$C9),Puntaje!$H$41:$K$72,1,FALSE),IF(Ranking!$D$2=Ranking!$A$11,VLOOKUP(LARGE(Puntaje!$C$77:$C$108,Ranking!$C9),Puntaje!$C$77:$K$108,1,FALSE),IF(Ranking!$D$2=Ranking!$A$12,VLOOKUP(LARGE(Puntaje!$D$77:$D$108,Ranking!$C9),Puntaje!$D$77:$K$108,1,FALSE),IF(Ranking!$D$2=Ranking!$A$13,VLOOKUP(LARGE(Puntaje!$E$77:$E$108,Ranking!$C9),Puntaje!$E$77:$K$108,1,FALSE),IF(Ranking!$D$2=Ranking!$A$14,VLOOKUP(LARGE(Puntaje!$C$114:$C$145,Ranking!$C9),Puntaje!$C$114:$K$145,1,FALSE),IF($D$2=$A$15,VLOOKUP(LARGE(Puntaje!$I$41:$I$72,Ranking!$C9),Puntaje!$I$41:$K$72,1,FALSE),IF(Ranking!$D$2=Ranking!$A$16,VLOOKUP(LARGE(Puntaje!$F$77:$F$108,Ranking!$C9),Puntaje!$F$77:$K$108,1,FALSE),IF(Ranking!$D$2=Ranking!$A$17,VLOOKUP(LARGE(Puntaje!$D$114:$D$145,Ranking!$C9),Puntaje!$D$114:$K$145,1,FALSE),0))))))))))))))</f>
        <v>79.152778744201157</v>
      </c>
      <c r="F9" s="55" t="str">
        <f>VLOOKUP(D9,IND!$C$11:$CC$42,73,FALSE)</f>
        <v>Centro-occidente</v>
      </c>
      <c r="G9" s="55" t="str">
        <f>VLOOKUP(D9,IND!$C$11:$CC$42,76,FALSE)</f>
        <v>Muy bajo</v>
      </c>
      <c r="I9" s="170"/>
      <c r="J9" s="116"/>
      <c r="K9" s="95"/>
      <c r="L9" s="169"/>
      <c r="M9" s="73"/>
      <c r="N9" s="169"/>
      <c r="UK9" s="67" t="str">
        <f>IND!AK4</f>
        <v>Condiciones escolares</v>
      </c>
    </row>
    <row r="10" spans="1:557" x14ac:dyDescent="0.25">
      <c r="A10" s="64" t="s">
        <v>95</v>
      </c>
      <c r="C10" s="57">
        <v>6</v>
      </c>
      <c r="D10" s="57" t="str">
        <f>IF($D$2=$A$4,VLOOKUP(LARGE(Puntaje!$I$5:$I$36,Ranking!$C10),Puntaje!$I$5:$K$36,3,FALSE), IF(Ranking!$D$2=Ranking!$A$5,VLOOKUP(LARGE(Puntaje!$C$41:$C$72,Ranking!$C10),Puntaje!$C$41:$K$72,9,FALSE),IF(Ranking!$D$2=Ranking!$A$6,VLOOKUP(LARGE(Puntaje!$D$41:$D$72,Ranking!$C10),Puntaje!$D$41:$K$72,8,FALSE),IF(Ranking!$D$2=Ranking!$A$7,VLOOKUP(LARGE(Puntaje!$E$41:$E$72,Ranking!$C10),Puntaje!$E$41:$K$72,7,FALSE),IF(Ranking!$D$2=Ranking!$A$8,VLOOKUP(LARGE(Puntaje!$F$41:$F$72,Ranking!$C10),Puntaje!$F$41:$K$72,6,FALSE),IF(Ranking!$D$2=Ranking!$A$9,VLOOKUP(LARGE(Puntaje!$G$41:$G$72,Ranking!$C10),Puntaje!$G$41:$K$72,5,FALSE),IF(Ranking!$D$2=Ranking!$A$10,VLOOKUP(LARGE(Puntaje!$H$41:$H$72,Ranking!$C10),Puntaje!$H$41:$K$72,4,FALSE),IF(Ranking!$D$2=Ranking!$A$11,VLOOKUP(LARGE(Puntaje!$C$77:$C$108,Ranking!$C10),Puntaje!$C$77:$K$108,9,FALSE),IF(Ranking!$D$2=Ranking!$A$12,VLOOKUP(LARGE(Puntaje!$D$77:$D$108,Ranking!$C10),Puntaje!$D$77:$K$108,8,FALSE),IF(Ranking!$D$2=Ranking!$A$13,VLOOKUP(LARGE(Puntaje!$E$77:$E$108,Ranking!$C10),Puntaje!$E$77:$K$108,7,FALSE),IF(Ranking!$D$2=Ranking!$A$14,VLOOKUP(LARGE(Puntaje!$C$114:$C$145,Ranking!$C10),Puntaje!$C$114:$K$145,9,FALSE),IF($D$2=$A$15,VLOOKUP(LARGE(Puntaje!$I$41:$I$72,Ranking!$C10),Puntaje!$I$41:$K$72,3,FALSE),IF(Ranking!$D$2=Ranking!$A$16,VLOOKUP(LARGE(Puntaje!$F$77:$F$108,Ranking!$C10),Puntaje!$F$77:$K$108,6,FALSE),IF(Ranking!$D$2=Ranking!$A$17,VLOOKUP(LARGE(Puntaje!$D$114:$D$145,Ranking!$C10),Puntaje!$D$114:$K$145,8,FALSE),0))))))))))))))</f>
        <v>Sinaloa</v>
      </c>
      <c r="E10" s="156">
        <f>IF($D$2=$A$4,VLOOKUP(LARGE(Puntaje!$I$5:$I$36,Ranking!$C10),Puntaje!$I$5:$K$36,1,FALSE), IF(Ranking!$D$2=Ranking!$A$5,VLOOKUP(LARGE(Puntaje!$C$41:$C$72,Ranking!$C10),Puntaje!$C$41:$K$72,1,FALSE),IF(Ranking!$D$2=Ranking!$A$6,VLOOKUP(LARGE(Puntaje!$D$41:$D$72,Ranking!$C10),Puntaje!$D$41:$K$72,1,FALSE),IF(Ranking!$D$2=Ranking!$A$7,VLOOKUP(LARGE(Puntaje!$E$41:$E$72,Ranking!$C10),Puntaje!$E$41:$K$72,1,FALSE),IF(Ranking!$D$2=Ranking!$A$8,VLOOKUP(LARGE(Puntaje!$F$41:$F$72,Ranking!$C10),Puntaje!$F$41:$K$72,1,FALSE),IF(Ranking!$D$2=Ranking!$A$9,VLOOKUP(LARGE(Puntaje!$G$41:$G$72,Ranking!$C10),Puntaje!$G$41:$K$72,1,FALSE),IF(Ranking!$D$2=Ranking!$A$10,VLOOKUP(LARGE(Puntaje!$H$41:$H$72,Ranking!$C10),Puntaje!$H$41:$K$72,1,FALSE),IF(Ranking!$D$2=Ranking!$A$11,VLOOKUP(LARGE(Puntaje!$C$77:$C$108,Ranking!$C10),Puntaje!$C$77:$K$108,1,FALSE),IF(Ranking!$D$2=Ranking!$A$12,VLOOKUP(LARGE(Puntaje!$D$77:$D$108,Ranking!$C10),Puntaje!$D$77:$K$108,1,FALSE),IF(Ranking!$D$2=Ranking!$A$13,VLOOKUP(LARGE(Puntaje!$E$77:$E$108,Ranking!$C10),Puntaje!$E$77:$K$108,1,FALSE),IF(Ranking!$D$2=Ranking!$A$14,VLOOKUP(LARGE(Puntaje!$C$114:$C$145,Ranking!$C10),Puntaje!$C$114:$K$145,1,FALSE),IF($D$2=$A$15,VLOOKUP(LARGE(Puntaje!$I$41:$I$72,Ranking!$C10),Puntaje!$I$41:$K$72,1,FALSE),IF(Ranking!$D$2=Ranking!$A$16,VLOOKUP(LARGE(Puntaje!$F$77:$F$108,Ranking!$C10),Puntaje!$F$77:$K$108,1,FALSE),IF(Ranking!$D$2=Ranking!$A$17,VLOOKUP(LARGE(Puntaje!$D$114:$D$145,Ranking!$C10),Puntaje!$D$114:$K$145,1,FALSE),0))))))))))))))</f>
        <v>78.493309834861435</v>
      </c>
      <c r="F10" s="57" t="str">
        <f>VLOOKUP(D10,IND!$C$11:$CC$42,73,FALSE)</f>
        <v>Noroeste</v>
      </c>
      <c r="G10" s="57" t="str">
        <f>VLOOKUP(D10,IND!$C$11:$CC$42,76,FALSE)</f>
        <v>Bajo</v>
      </c>
      <c r="I10" s="170"/>
      <c r="J10" s="116"/>
      <c r="K10" s="95"/>
      <c r="L10" s="169"/>
      <c r="M10" s="73"/>
      <c r="N10" s="169"/>
      <c r="UK10" s="68" t="str">
        <f>IND!AQ4</f>
        <v>Acceso efectivo a los servicios de salud</v>
      </c>
    </row>
    <row r="11" spans="1:557" x14ac:dyDescent="0.25">
      <c r="A11" s="64" t="s">
        <v>96</v>
      </c>
      <c r="C11" s="55">
        <v>7</v>
      </c>
      <c r="D11" s="55" t="str">
        <f>IF($D$2=$A$4,VLOOKUP(LARGE(Puntaje!$I$5:$I$36,Ranking!$C11),Puntaje!$I$5:$K$36,3,FALSE), IF(Ranking!$D$2=Ranking!$A$5,VLOOKUP(LARGE(Puntaje!$C$41:$C$72,Ranking!$C11),Puntaje!$C$41:$K$72,9,FALSE),IF(Ranking!$D$2=Ranking!$A$6,VLOOKUP(LARGE(Puntaje!$D$41:$D$72,Ranking!$C11),Puntaje!$D$41:$K$72,8,FALSE),IF(Ranking!$D$2=Ranking!$A$7,VLOOKUP(LARGE(Puntaje!$E$41:$E$72,Ranking!$C11),Puntaje!$E$41:$K$72,7,FALSE),IF(Ranking!$D$2=Ranking!$A$8,VLOOKUP(LARGE(Puntaje!$F$41:$F$72,Ranking!$C11),Puntaje!$F$41:$K$72,6,FALSE),IF(Ranking!$D$2=Ranking!$A$9,VLOOKUP(LARGE(Puntaje!$G$41:$G$72,Ranking!$C11),Puntaje!$G$41:$K$72,5,FALSE),IF(Ranking!$D$2=Ranking!$A$10,VLOOKUP(LARGE(Puntaje!$H$41:$H$72,Ranking!$C11),Puntaje!$H$41:$K$72,4,FALSE),IF(Ranking!$D$2=Ranking!$A$11,VLOOKUP(LARGE(Puntaje!$C$77:$C$108,Ranking!$C11),Puntaje!$C$77:$K$108,9,FALSE),IF(Ranking!$D$2=Ranking!$A$12,VLOOKUP(LARGE(Puntaje!$D$77:$D$108,Ranking!$C11),Puntaje!$D$77:$K$108,8,FALSE),IF(Ranking!$D$2=Ranking!$A$13,VLOOKUP(LARGE(Puntaje!$E$77:$E$108,Ranking!$C11),Puntaje!$E$77:$K$108,7,FALSE),IF(Ranking!$D$2=Ranking!$A$14,VLOOKUP(LARGE(Puntaje!$C$114:$C$145,Ranking!$C11),Puntaje!$C$114:$K$145,9,FALSE),IF($D$2=$A$15,VLOOKUP(LARGE(Puntaje!$I$41:$I$72,Ranking!$C11),Puntaje!$I$41:$K$72,3,FALSE),IF(Ranking!$D$2=Ranking!$A$16,VLOOKUP(LARGE(Puntaje!$F$77:$F$108,Ranking!$C11),Puntaje!$F$77:$K$108,6,FALSE),IF(Ranking!$D$2=Ranking!$A$17,VLOOKUP(LARGE(Puntaje!$D$114:$D$145,Ranking!$C11),Puntaje!$D$114:$K$145,8,FALSE),0))))))))))))))</f>
        <v>Durango</v>
      </c>
      <c r="E11" s="156">
        <f>IF($D$2=$A$4,VLOOKUP(LARGE(Puntaje!$I$5:$I$36,Ranking!$C11),Puntaje!$I$5:$K$36,1,FALSE), IF(Ranking!$D$2=Ranking!$A$5,VLOOKUP(LARGE(Puntaje!$C$41:$C$72,Ranking!$C11),Puntaje!$C$41:$K$72,1,FALSE),IF(Ranking!$D$2=Ranking!$A$6,VLOOKUP(LARGE(Puntaje!$D$41:$D$72,Ranking!$C11),Puntaje!$D$41:$K$72,1,FALSE),IF(Ranking!$D$2=Ranking!$A$7,VLOOKUP(LARGE(Puntaje!$E$41:$E$72,Ranking!$C11),Puntaje!$E$41:$K$72,1,FALSE),IF(Ranking!$D$2=Ranking!$A$8,VLOOKUP(LARGE(Puntaje!$F$41:$F$72,Ranking!$C11),Puntaje!$F$41:$K$72,1,FALSE),IF(Ranking!$D$2=Ranking!$A$9,VLOOKUP(LARGE(Puntaje!$G$41:$G$72,Ranking!$C11),Puntaje!$G$41:$K$72,1,FALSE),IF(Ranking!$D$2=Ranking!$A$10,VLOOKUP(LARGE(Puntaje!$H$41:$H$72,Ranking!$C11),Puntaje!$H$41:$K$72,1,FALSE),IF(Ranking!$D$2=Ranking!$A$11,VLOOKUP(LARGE(Puntaje!$C$77:$C$108,Ranking!$C11),Puntaje!$C$77:$K$108,1,FALSE),IF(Ranking!$D$2=Ranking!$A$12,VLOOKUP(LARGE(Puntaje!$D$77:$D$108,Ranking!$C11),Puntaje!$D$77:$K$108,1,FALSE),IF(Ranking!$D$2=Ranking!$A$13,VLOOKUP(LARGE(Puntaje!$E$77:$E$108,Ranking!$C11),Puntaje!$E$77:$K$108,1,FALSE),IF(Ranking!$D$2=Ranking!$A$14,VLOOKUP(LARGE(Puntaje!$C$114:$C$145,Ranking!$C11),Puntaje!$C$114:$K$145,1,FALSE),IF($D$2=$A$15,VLOOKUP(LARGE(Puntaje!$I$41:$I$72,Ranking!$C11),Puntaje!$I$41:$K$72,1,FALSE),IF(Ranking!$D$2=Ranking!$A$16,VLOOKUP(LARGE(Puntaje!$F$77:$F$108,Ranking!$C11),Puntaje!$F$77:$K$108,1,FALSE),IF(Ranking!$D$2=Ranking!$A$17,VLOOKUP(LARGE(Puntaje!$D$114:$D$145,Ranking!$C11),Puntaje!$D$114:$K$145,1,FALSE),0))))))))))))))</f>
        <v>75.674073971194531</v>
      </c>
      <c r="F11" s="55" t="str">
        <f>VLOOKUP(D11,IND!$C$11:$CC$42,73,FALSE)</f>
        <v>Noroeste</v>
      </c>
      <c r="G11" s="55" t="str">
        <f>VLOOKUP(D11,IND!$C$11:$CC$42,76,FALSE)</f>
        <v>Medio</v>
      </c>
      <c r="I11" s="170"/>
      <c r="J11" s="116"/>
      <c r="K11" s="95"/>
      <c r="L11" s="169"/>
      <c r="M11" s="73"/>
      <c r="N11" s="169"/>
      <c r="UK11" s="68" t="str">
        <f>IND!BK4</f>
        <v>Costos para los hogares y la economía</v>
      </c>
    </row>
    <row r="12" spans="1:557" x14ac:dyDescent="0.25">
      <c r="A12" s="64" t="s">
        <v>97</v>
      </c>
      <c r="C12" s="57">
        <v>8</v>
      </c>
      <c r="D12" s="57" t="str">
        <f>IF($D$2=$A$4,VLOOKUP(LARGE(Puntaje!$I$5:$I$36,Ranking!$C12),Puntaje!$I$5:$K$36,3,FALSE), IF(Ranking!$D$2=Ranking!$A$5,VLOOKUP(LARGE(Puntaje!$C$41:$C$72,Ranking!$C12),Puntaje!$C$41:$K$72,9,FALSE),IF(Ranking!$D$2=Ranking!$A$6,VLOOKUP(LARGE(Puntaje!$D$41:$D$72,Ranking!$C12),Puntaje!$D$41:$K$72,8,FALSE),IF(Ranking!$D$2=Ranking!$A$7,VLOOKUP(LARGE(Puntaje!$E$41:$E$72,Ranking!$C12),Puntaje!$E$41:$K$72,7,FALSE),IF(Ranking!$D$2=Ranking!$A$8,VLOOKUP(LARGE(Puntaje!$F$41:$F$72,Ranking!$C12),Puntaje!$F$41:$K$72,6,FALSE),IF(Ranking!$D$2=Ranking!$A$9,VLOOKUP(LARGE(Puntaje!$G$41:$G$72,Ranking!$C12),Puntaje!$G$41:$K$72,5,FALSE),IF(Ranking!$D$2=Ranking!$A$10,VLOOKUP(LARGE(Puntaje!$H$41:$H$72,Ranking!$C12),Puntaje!$H$41:$K$72,4,FALSE),IF(Ranking!$D$2=Ranking!$A$11,VLOOKUP(LARGE(Puntaje!$C$77:$C$108,Ranking!$C12),Puntaje!$C$77:$K$108,9,FALSE),IF(Ranking!$D$2=Ranking!$A$12,VLOOKUP(LARGE(Puntaje!$D$77:$D$108,Ranking!$C12),Puntaje!$D$77:$K$108,8,FALSE),IF(Ranking!$D$2=Ranking!$A$13,VLOOKUP(LARGE(Puntaje!$E$77:$E$108,Ranking!$C12),Puntaje!$E$77:$K$108,7,FALSE),IF(Ranking!$D$2=Ranking!$A$14,VLOOKUP(LARGE(Puntaje!$C$114:$C$145,Ranking!$C12),Puntaje!$C$114:$K$145,9,FALSE),IF($D$2=$A$15,VLOOKUP(LARGE(Puntaje!$I$41:$I$72,Ranking!$C12),Puntaje!$I$41:$K$72,3,FALSE),IF(Ranking!$D$2=Ranking!$A$16,VLOOKUP(LARGE(Puntaje!$F$77:$F$108,Ranking!$C12),Puntaje!$F$77:$K$108,6,FALSE),IF(Ranking!$D$2=Ranking!$A$17,VLOOKUP(LARGE(Puntaje!$D$114:$D$145,Ranking!$C12),Puntaje!$D$114:$K$145,8,FALSE),0))))))))))))))</f>
        <v>Querétaro</v>
      </c>
      <c r="E12" s="156">
        <f>IF($D$2=$A$4,VLOOKUP(LARGE(Puntaje!$I$5:$I$36,Ranking!$C12),Puntaje!$I$5:$K$36,1,FALSE), IF(Ranking!$D$2=Ranking!$A$5,VLOOKUP(LARGE(Puntaje!$C$41:$C$72,Ranking!$C12),Puntaje!$C$41:$K$72,1,FALSE),IF(Ranking!$D$2=Ranking!$A$6,VLOOKUP(LARGE(Puntaje!$D$41:$D$72,Ranking!$C12),Puntaje!$D$41:$K$72,1,FALSE),IF(Ranking!$D$2=Ranking!$A$7,VLOOKUP(LARGE(Puntaje!$E$41:$E$72,Ranking!$C12),Puntaje!$E$41:$K$72,1,FALSE),IF(Ranking!$D$2=Ranking!$A$8,VLOOKUP(LARGE(Puntaje!$F$41:$F$72,Ranking!$C12),Puntaje!$F$41:$K$72,1,FALSE),IF(Ranking!$D$2=Ranking!$A$9,VLOOKUP(LARGE(Puntaje!$G$41:$G$72,Ranking!$C12),Puntaje!$G$41:$K$72,1,FALSE),IF(Ranking!$D$2=Ranking!$A$10,VLOOKUP(LARGE(Puntaje!$H$41:$H$72,Ranking!$C12),Puntaje!$H$41:$K$72,1,FALSE),IF(Ranking!$D$2=Ranking!$A$11,VLOOKUP(LARGE(Puntaje!$C$77:$C$108,Ranking!$C12),Puntaje!$C$77:$K$108,1,FALSE),IF(Ranking!$D$2=Ranking!$A$12,VLOOKUP(LARGE(Puntaje!$D$77:$D$108,Ranking!$C12),Puntaje!$D$77:$K$108,1,FALSE),IF(Ranking!$D$2=Ranking!$A$13,VLOOKUP(LARGE(Puntaje!$E$77:$E$108,Ranking!$C12),Puntaje!$E$77:$K$108,1,FALSE),IF(Ranking!$D$2=Ranking!$A$14,VLOOKUP(LARGE(Puntaje!$C$114:$C$145,Ranking!$C12),Puntaje!$C$114:$K$145,1,FALSE),IF($D$2=$A$15,VLOOKUP(LARGE(Puntaje!$I$41:$I$72,Ranking!$C12),Puntaje!$I$41:$K$72,1,FALSE),IF(Ranking!$D$2=Ranking!$A$16,VLOOKUP(LARGE(Puntaje!$F$77:$F$108,Ranking!$C12),Puntaje!$F$77:$K$108,1,FALSE),IF(Ranking!$D$2=Ranking!$A$17,VLOOKUP(LARGE(Puntaje!$D$114:$D$145,Ranking!$C12),Puntaje!$D$114:$K$145,1,FALSE),0))))))))))))))</f>
        <v>72.473949024315644</v>
      </c>
      <c r="F12" s="57" t="str">
        <f>VLOOKUP(D12,IND!$C$11:$CC$42,73,FALSE)</f>
        <v>Centro</v>
      </c>
      <c r="G12" s="57" t="str">
        <f>VLOOKUP(D12,IND!$C$11:$CC$42,76,FALSE)</f>
        <v>Bajo</v>
      </c>
      <c r="I12" s="170"/>
      <c r="J12" s="116"/>
      <c r="K12" s="95"/>
      <c r="L12" s="169"/>
      <c r="M12" s="73"/>
      <c r="N12" s="169"/>
      <c r="UK12" t="str">
        <f>IND!K3</f>
        <v>Salud pública</v>
      </c>
    </row>
    <row r="13" spans="1:557" x14ac:dyDescent="0.25">
      <c r="A13" s="64" t="s">
        <v>262</v>
      </c>
      <c r="C13" s="55">
        <v>9</v>
      </c>
      <c r="D13" s="55" t="str">
        <f>IF($D$2=$A$4,VLOOKUP(LARGE(Puntaje!$I$5:$I$36,Ranking!$C13),Puntaje!$I$5:$K$36,3,FALSE), IF(Ranking!$D$2=Ranking!$A$5,VLOOKUP(LARGE(Puntaje!$C$41:$C$72,Ranking!$C13),Puntaje!$C$41:$K$72,9,FALSE),IF(Ranking!$D$2=Ranking!$A$6,VLOOKUP(LARGE(Puntaje!$D$41:$D$72,Ranking!$C13),Puntaje!$D$41:$K$72,8,FALSE),IF(Ranking!$D$2=Ranking!$A$7,VLOOKUP(LARGE(Puntaje!$E$41:$E$72,Ranking!$C13),Puntaje!$E$41:$K$72,7,FALSE),IF(Ranking!$D$2=Ranking!$A$8,VLOOKUP(LARGE(Puntaje!$F$41:$F$72,Ranking!$C13),Puntaje!$F$41:$K$72,6,FALSE),IF(Ranking!$D$2=Ranking!$A$9,VLOOKUP(LARGE(Puntaje!$G$41:$G$72,Ranking!$C13),Puntaje!$G$41:$K$72,5,FALSE),IF(Ranking!$D$2=Ranking!$A$10,VLOOKUP(LARGE(Puntaje!$H$41:$H$72,Ranking!$C13),Puntaje!$H$41:$K$72,4,FALSE),IF(Ranking!$D$2=Ranking!$A$11,VLOOKUP(LARGE(Puntaje!$C$77:$C$108,Ranking!$C13),Puntaje!$C$77:$K$108,9,FALSE),IF(Ranking!$D$2=Ranking!$A$12,VLOOKUP(LARGE(Puntaje!$D$77:$D$108,Ranking!$C13),Puntaje!$D$77:$K$108,8,FALSE),IF(Ranking!$D$2=Ranking!$A$13,VLOOKUP(LARGE(Puntaje!$E$77:$E$108,Ranking!$C13),Puntaje!$E$77:$K$108,7,FALSE),IF(Ranking!$D$2=Ranking!$A$14,VLOOKUP(LARGE(Puntaje!$C$114:$C$145,Ranking!$C13),Puntaje!$C$114:$K$145,9,FALSE),IF($D$2=$A$15,VLOOKUP(LARGE(Puntaje!$I$41:$I$72,Ranking!$C13),Puntaje!$I$41:$K$72,3,FALSE),IF(Ranking!$D$2=Ranking!$A$16,VLOOKUP(LARGE(Puntaje!$F$77:$F$108,Ranking!$C13),Puntaje!$F$77:$K$108,6,FALSE),IF(Ranking!$D$2=Ranking!$A$17,VLOOKUP(LARGE(Puntaje!$D$114:$D$145,Ranking!$C13),Puntaje!$D$114:$K$145,8,FALSE),0))))))))))))))</f>
        <v>Nuevo León</v>
      </c>
      <c r="E13" s="156">
        <f>IF($D$2=$A$4,VLOOKUP(LARGE(Puntaje!$I$5:$I$36,Ranking!$C13),Puntaje!$I$5:$K$36,1,FALSE), IF(Ranking!$D$2=Ranking!$A$5,VLOOKUP(LARGE(Puntaje!$C$41:$C$72,Ranking!$C13),Puntaje!$C$41:$K$72,1,FALSE),IF(Ranking!$D$2=Ranking!$A$6,VLOOKUP(LARGE(Puntaje!$D$41:$D$72,Ranking!$C13),Puntaje!$D$41:$K$72,1,FALSE),IF(Ranking!$D$2=Ranking!$A$7,VLOOKUP(LARGE(Puntaje!$E$41:$E$72,Ranking!$C13),Puntaje!$E$41:$K$72,1,FALSE),IF(Ranking!$D$2=Ranking!$A$8,VLOOKUP(LARGE(Puntaje!$F$41:$F$72,Ranking!$C13),Puntaje!$F$41:$K$72,1,FALSE),IF(Ranking!$D$2=Ranking!$A$9,VLOOKUP(LARGE(Puntaje!$G$41:$G$72,Ranking!$C13),Puntaje!$G$41:$K$72,1,FALSE),IF(Ranking!$D$2=Ranking!$A$10,VLOOKUP(LARGE(Puntaje!$H$41:$H$72,Ranking!$C13),Puntaje!$H$41:$K$72,1,FALSE),IF(Ranking!$D$2=Ranking!$A$11,VLOOKUP(LARGE(Puntaje!$C$77:$C$108,Ranking!$C13),Puntaje!$C$77:$K$108,1,FALSE),IF(Ranking!$D$2=Ranking!$A$12,VLOOKUP(LARGE(Puntaje!$D$77:$D$108,Ranking!$C13),Puntaje!$D$77:$K$108,1,FALSE),IF(Ranking!$D$2=Ranking!$A$13,VLOOKUP(LARGE(Puntaje!$E$77:$E$108,Ranking!$C13),Puntaje!$E$77:$K$108,1,FALSE),IF(Ranking!$D$2=Ranking!$A$14,VLOOKUP(LARGE(Puntaje!$C$114:$C$145,Ranking!$C13),Puntaje!$C$114:$K$145,1,FALSE),IF($D$2=$A$15,VLOOKUP(LARGE(Puntaje!$I$41:$I$72,Ranking!$C13),Puntaje!$I$41:$K$72,1,FALSE),IF(Ranking!$D$2=Ranking!$A$16,VLOOKUP(LARGE(Puntaje!$F$77:$F$108,Ranking!$C13),Puntaje!$F$77:$K$108,1,FALSE),IF(Ranking!$D$2=Ranking!$A$17,VLOOKUP(LARGE(Puntaje!$D$114:$D$145,Ranking!$C13),Puntaje!$D$114:$K$145,1,FALSE),0))))))))))))))</f>
        <v>71.901928703937386</v>
      </c>
      <c r="F13" s="55" t="str">
        <f>VLOOKUP(D13,IND!$C$11:$CC$42,73,FALSE)</f>
        <v>Noreste</v>
      </c>
      <c r="G13" s="55" t="str">
        <f>VLOOKUP(D13,IND!$C$11:$CC$42,76,FALSE)</f>
        <v>Muy bajo</v>
      </c>
      <c r="I13" s="95"/>
      <c r="J13" s="95"/>
      <c r="K13" s="95"/>
      <c r="L13" s="169"/>
      <c r="M13" s="73"/>
      <c r="N13" s="169"/>
      <c r="UK13" t="str">
        <f>IND!AQ3</f>
        <v>Atención médica</v>
      </c>
    </row>
    <row r="14" spans="1:557" x14ac:dyDescent="0.25">
      <c r="A14" s="64" t="s">
        <v>98</v>
      </c>
      <c r="C14" s="57">
        <v>10</v>
      </c>
      <c r="D14" s="57" t="str">
        <f>IF($D$2=$A$4,VLOOKUP(LARGE(Puntaje!$I$5:$I$36,Ranking!$C14),Puntaje!$I$5:$K$36,3,FALSE), IF(Ranking!$D$2=Ranking!$A$5,VLOOKUP(LARGE(Puntaje!$C$41:$C$72,Ranking!$C14),Puntaje!$C$41:$K$72,9,FALSE),IF(Ranking!$D$2=Ranking!$A$6,VLOOKUP(LARGE(Puntaje!$D$41:$D$72,Ranking!$C14),Puntaje!$D$41:$K$72,8,FALSE),IF(Ranking!$D$2=Ranking!$A$7,VLOOKUP(LARGE(Puntaje!$E$41:$E$72,Ranking!$C14),Puntaje!$E$41:$K$72,7,FALSE),IF(Ranking!$D$2=Ranking!$A$8,VLOOKUP(LARGE(Puntaje!$F$41:$F$72,Ranking!$C14),Puntaje!$F$41:$K$72,6,FALSE),IF(Ranking!$D$2=Ranking!$A$9,VLOOKUP(LARGE(Puntaje!$G$41:$G$72,Ranking!$C14),Puntaje!$G$41:$K$72,5,FALSE),IF(Ranking!$D$2=Ranking!$A$10,VLOOKUP(LARGE(Puntaje!$H$41:$H$72,Ranking!$C14),Puntaje!$H$41:$K$72,4,FALSE),IF(Ranking!$D$2=Ranking!$A$11,VLOOKUP(LARGE(Puntaje!$C$77:$C$108,Ranking!$C14),Puntaje!$C$77:$K$108,9,FALSE),IF(Ranking!$D$2=Ranking!$A$12,VLOOKUP(LARGE(Puntaje!$D$77:$D$108,Ranking!$C14),Puntaje!$D$77:$K$108,8,FALSE),IF(Ranking!$D$2=Ranking!$A$13,VLOOKUP(LARGE(Puntaje!$E$77:$E$108,Ranking!$C14),Puntaje!$E$77:$K$108,7,FALSE),IF(Ranking!$D$2=Ranking!$A$14,VLOOKUP(LARGE(Puntaje!$C$114:$C$145,Ranking!$C14),Puntaje!$C$114:$K$145,9,FALSE),IF($D$2=$A$15,VLOOKUP(LARGE(Puntaje!$I$41:$I$72,Ranking!$C14),Puntaje!$I$41:$K$72,3,FALSE),IF(Ranking!$D$2=Ranking!$A$16,VLOOKUP(LARGE(Puntaje!$F$77:$F$108,Ranking!$C14),Puntaje!$F$77:$K$108,6,FALSE),IF(Ranking!$D$2=Ranking!$A$17,VLOOKUP(LARGE(Puntaje!$D$114:$D$145,Ranking!$C14),Puntaje!$D$114:$K$145,8,FALSE),0))))))))))))))</f>
        <v>Nayarit</v>
      </c>
      <c r="E14" s="156">
        <f>IF($D$2=$A$4,VLOOKUP(LARGE(Puntaje!$I$5:$I$36,Ranking!$C14),Puntaje!$I$5:$K$36,1,FALSE), IF(Ranking!$D$2=Ranking!$A$5,VLOOKUP(LARGE(Puntaje!$C$41:$C$72,Ranking!$C14),Puntaje!$C$41:$K$72,1,FALSE),IF(Ranking!$D$2=Ranking!$A$6,VLOOKUP(LARGE(Puntaje!$D$41:$D$72,Ranking!$C14),Puntaje!$D$41:$K$72,1,FALSE),IF(Ranking!$D$2=Ranking!$A$7,VLOOKUP(LARGE(Puntaje!$E$41:$E$72,Ranking!$C14),Puntaje!$E$41:$K$72,1,FALSE),IF(Ranking!$D$2=Ranking!$A$8,VLOOKUP(LARGE(Puntaje!$F$41:$F$72,Ranking!$C14),Puntaje!$F$41:$K$72,1,FALSE),IF(Ranking!$D$2=Ranking!$A$9,VLOOKUP(LARGE(Puntaje!$G$41:$G$72,Ranking!$C14),Puntaje!$G$41:$K$72,1,FALSE),IF(Ranking!$D$2=Ranking!$A$10,VLOOKUP(LARGE(Puntaje!$H$41:$H$72,Ranking!$C14),Puntaje!$H$41:$K$72,1,FALSE),IF(Ranking!$D$2=Ranking!$A$11,VLOOKUP(LARGE(Puntaje!$C$77:$C$108,Ranking!$C14),Puntaje!$C$77:$K$108,1,FALSE),IF(Ranking!$D$2=Ranking!$A$12,VLOOKUP(LARGE(Puntaje!$D$77:$D$108,Ranking!$C14),Puntaje!$D$77:$K$108,1,FALSE),IF(Ranking!$D$2=Ranking!$A$13,VLOOKUP(LARGE(Puntaje!$E$77:$E$108,Ranking!$C14),Puntaje!$E$77:$K$108,1,FALSE),IF(Ranking!$D$2=Ranking!$A$14,VLOOKUP(LARGE(Puntaje!$C$114:$C$145,Ranking!$C14),Puntaje!$C$114:$K$145,1,FALSE),IF($D$2=$A$15,VLOOKUP(LARGE(Puntaje!$I$41:$I$72,Ranking!$C14),Puntaje!$I$41:$K$72,1,FALSE),IF(Ranking!$D$2=Ranking!$A$16,VLOOKUP(LARGE(Puntaje!$F$77:$F$108,Ranking!$C14),Puntaje!$F$77:$K$108,1,FALSE),IF(Ranking!$D$2=Ranking!$A$17,VLOOKUP(LARGE(Puntaje!$D$114:$D$145,Ranking!$C14),Puntaje!$D$114:$K$145,1,FALSE),0))))))))))))))</f>
        <v>71.376362850037196</v>
      </c>
      <c r="F14" s="57" t="str">
        <f>VLOOKUP(D14,IND!$C$11:$CC$42,73,FALSE)</f>
        <v>Centro-occidente</v>
      </c>
      <c r="G14" s="57" t="str">
        <f>VLOOKUP(D14,IND!$C$11:$CC$42,76,FALSE)</f>
        <v>Bajo</v>
      </c>
      <c r="I14" s="95"/>
      <c r="J14" s="95"/>
      <c r="K14" s="95"/>
      <c r="L14" s="171"/>
      <c r="M14" s="95"/>
      <c r="N14" s="95"/>
    </row>
    <row r="15" spans="1:557" x14ac:dyDescent="0.25">
      <c r="A15" s="64" t="s">
        <v>89</v>
      </c>
      <c r="C15" s="55">
        <v>11</v>
      </c>
      <c r="D15" s="55" t="str">
        <f>IF($D$2=$A$4,VLOOKUP(LARGE(Puntaje!$I$5:$I$36,Ranking!$C15),Puntaje!$I$5:$K$36,3,FALSE), IF(Ranking!$D$2=Ranking!$A$5,VLOOKUP(LARGE(Puntaje!$C$41:$C$72,Ranking!$C15),Puntaje!$C$41:$K$72,9,FALSE),IF(Ranking!$D$2=Ranking!$A$6,VLOOKUP(LARGE(Puntaje!$D$41:$D$72,Ranking!$C15),Puntaje!$D$41:$K$72,8,FALSE),IF(Ranking!$D$2=Ranking!$A$7,VLOOKUP(LARGE(Puntaje!$E$41:$E$72,Ranking!$C15),Puntaje!$E$41:$K$72,7,FALSE),IF(Ranking!$D$2=Ranking!$A$8,VLOOKUP(LARGE(Puntaje!$F$41:$F$72,Ranking!$C15),Puntaje!$F$41:$K$72,6,FALSE),IF(Ranking!$D$2=Ranking!$A$9,VLOOKUP(LARGE(Puntaje!$G$41:$G$72,Ranking!$C15),Puntaje!$G$41:$K$72,5,FALSE),IF(Ranking!$D$2=Ranking!$A$10,VLOOKUP(LARGE(Puntaje!$H$41:$H$72,Ranking!$C15),Puntaje!$H$41:$K$72,4,FALSE),IF(Ranking!$D$2=Ranking!$A$11,VLOOKUP(LARGE(Puntaje!$C$77:$C$108,Ranking!$C15),Puntaje!$C$77:$K$108,9,FALSE),IF(Ranking!$D$2=Ranking!$A$12,VLOOKUP(LARGE(Puntaje!$D$77:$D$108,Ranking!$C15),Puntaje!$D$77:$K$108,8,FALSE),IF(Ranking!$D$2=Ranking!$A$13,VLOOKUP(LARGE(Puntaje!$E$77:$E$108,Ranking!$C15),Puntaje!$E$77:$K$108,7,FALSE),IF(Ranking!$D$2=Ranking!$A$14,VLOOKUP(LARGE(Puntaje!$C$114:$C$145,Ranking!$C15),Puntaje!$C$114:$K$145,9,FALSE),IF($D$2=$A$15,VLOOKUP(LARGE(Puntaje!$I$41:$I$72,Ranking!$C15),Puntaje!$I$41:$K$72,3,FALSE),IF(Ranking!$D$2=Ranking!$A$16,VLOOKUP(LARGE(Puntaje!$F$77:$F$108,Ranking!$C15),Puntaje!$F$77:$K$108,6,FALSE),IF(Ranking!$D$2=Ranking!$A$17,VLOOKUP(LARGE(Puntaje!$D$114:$D$145,Ranking!$C15),Puntaje!$D$114:$K$145,8,FALSE),0))))))))))))))</f>
        <v>Distrito Federal</v>
      </c>
      <c r="E15" s="156">
        <f>IF($D$2=$A$4,VLOOKUP(LARGE(Puntaje!$I$5:$I$36,Ranking!$C15),Puntaje!$I$5:$K$36,1,FALSE), IF(Ranking!$D$2=Ranking!$A$5,VLOOKUP(LARGE(Puntaje!$C$41:$C$72,Ranking!$C15),Puntaje!$C$41:$K$72,1,FALSE),IF(Ranking!$D$2=Ranking!$A$6,VLOOKUP(LARGE(Puntaje!$D$41:$D$72,Ranking!$C15),Puntaje!$D$41:$K$72,1,FALSE),IF(Ranking!$D$2=Ranking!$A$7,VLOOKUP(LARGE(Puntaje!$E$41:$E$72,Ranking!$C15),Puntaje!$E$41:$K$72,1,FALSE),IF(Ranking!$D$2=Ranking!$A$8,VLOOKUP(LARGE(Puntaje!$F$41:$F$72,Ranking!$C15),Puntaje!$F$41:$K$72,1,FALSE),IF(Ranking!$D$2=Ranking!$A$9,VLOOKUP(LARGE(Puntaje!$G$41:$G$72,Ranking!$C15),Puntaje!$G$41:$K$72,1,FALSE),IF(Ranking!$D$2=Ranking!$A$10,VLOOKUP(LARGE(Puntaje!$H$41:$H$72,Ranking!$C15),Puntaje!$H$41:$K$72,1,FALSE),IF(Ranking!$D$2=Ranking!$A$11,VLOOKUP(LARGE(Puntaje!$C$77:$C$108,Ranking!$C15),Puntaje!$C$77:$K$108,1,FALSE),IF(Ranking!$D$2=Ranking!$A$12,VLOOKUP(LARGE(Puntaje!$D$77:$D$108,Ranking!$C15),Puntaje!$D$77:$K$108,1,FALSE),IF(Ranking!$D$2=Ranking!$A$13,VLOOKUP(LARGE(Puntaje!$E$77:$E$108,Ranking!$C15),Puntaje!$E$77:$K$108,1,FALSE),IF(Ranking!$D$2=Ranking!$A$14,VLOOKUP(LARGE(Puntaje!$C$114:$C$145,Ranking!$C15),Puntaje!$C$114:$K$145,1,FALSE),IF($D$2=$A$15,VLOOKUP(LARGE(Puntaje!$I$41:$I$72,Ranking!$C15),Puntaje!$I$41:$K$72,1,FALSE),IF(Ranking!$D$2=Ranking!$A$16,VLOOKUP(LARGE(Puntaje!$F$77:$F$108,Ranking!$C15),Puntaje!$F$77:$K$108,1,FALSE),IF(Ranking!$D$2=Ranking!$A$17,VLOOKUP(LARGE(Puntaje!$D$114:$D$145,Ranking!$C15),Puntaje!$D$114:$K$145,1,FALSE),0))))))))))))))</f>
        <v>70.323516019542765</v>
      </c>
      <c r="F15" s="55" t="str">
        <f>VLOOKUP(D15,IND!$C$11:$CC$42,73,FALSE)</f>
        <v>Centro</v>
      </c>
      <c r="G15" s="55" t="str">
        <f>VLOOKUP(D15,IND!$C$11:$CC$42,76,FALSE)</f>
        <v>Muy bajo</v>
      </c>
      <c r="I15" s="95"/>
      <c r="J15" s="95"/>
      <c r="K15" s="95"/>
      <c r="L15" s="95"/>
      <c r="M15" s="95"/>
      <c r="N15" s="95"/>
    </row>
    <row r="16" spans="1:557" x14ac:dyDescent="0.25">
      <c r="A16" s="64" t="s">
        <v>88</v>
      </c>
      <c r="C16" s="57">
        <v>12</v>
      </c>
      <c r="D16" s="57" t="str">
        <f>IF($D$2=$A$4,VLOOKUP(LARGE(Puntaje!$I$5:$I$36,Ranking!$C16),Puntaje!$I$5:$K$36,3,FALSE), IF(Ranking!$D$2=Ranking!$A$5,VLOOKUP(LARGE(Puntaje!$C$41:$C$72,Ranking!$C16),Puntaje!$C$41:$K$72,9,FALSE),IF(Ranking!$D$2=Ranking!$A$6,VLOOKUP(LARGE(Puntaje!$D$41:$D$72,Ranking!$C16),Puntaje!$D$41:$K$72,8,FALSE),IF(Ranking!$D$2=Ranking!$A$7,VLOOKUP(LARGE(Puntaje!$E$41:$E$72,Ranking!$C16),Puntaje!$E$41:$K$72,7,FALSE),IF(Ranking!$D$2=Ranking!$A$8,VLOOKUP(LARGE(Puntaje!$F$41:$F$72,Ranking!$C16),Puntaje!$F$41:$K$72,6,FALSE),IF(Ranking!$D$2=Ranking!$A$9,VLOOKUP(LARGE(Puntaje!$G$41:$G$72,Ranking!$C16),Puntaje!$G$41:$K$72,5,FALSE),IF(Ranking!$D$2=Ranking!$A$10,VLOOKUP(LARGE(Puntaje!$H$41:$H$72,Ranking!$C16),Puntaje!$H$41:$K$72,4,FALSE),IF(Ranking!$D$2=Ranking!$A$11,VLOOKUP(LARGE(Puntaje!$C$77:$C$108,Ranking!$C16),Puntaje!$C$77:$K$108,9,FALSE),IF(Ranking!$D$2=Ranking!$A$12,VLOOKUP(LARGE(Puntaje!$D$77:$D$108,Ranking!$C16),Puntaje!$D$77:$K$108,8,FALSE),IF(Ranking!$D$2=Ranking!$A$13,VLOOKUP(LARGE(Puntaje!$E$77:$E$108,Ranking!$C16),Puntaje!$E$77:$K$108,7,FALSE),IF(Ranking!$D$2=Ranking!$A$14,VLOOKUP(LARGE(Puntaje!$C$114:$C$145,Ranking!$C16),Puntaje!$C$114:$K$145,9,FALSE),IF($D$2=$A$15,VLOOKUP(LARGE(Puntaje!$I$41:$I$72,Ranking!$C16),Puntaje!$I$41:$K$72,3,FALSE),IF(Ranking!$D$2=Ranking!$A$16,VLOOKUP(LARGE(Puntaje!$F$77:$F$108,Ranking!$C16),Puntaje!$F$77:$K$108,6,FALSE),IF(Ranking!$D$2=Ranking!$A$17,VLOOKUP(LARGE(Puntaje!$D$114:$D$145,Ranking!$C16),Puntaje!$D$114:$K$145,8,FALSE),0))))))))))))))</f>
        <v>Jalisco</v>
      </c>
      <c r="E16" s="156">
        <f>IF($D$2=$A$4,VLOOKUP(LARGE(Puntaje!$I$5:$I$36,Ranking!$C16),Puntaje!$I$5:$K$36,1,FALSE), IF(Ranking!$D$2=Ranking!$A$5,VLOOKUP(LARGE(Puntaje!$C$41:$C$72,Ranking!$C16),Puntaje!$C$41:$K$72,1,FALSE),IF(Ranking!$D$2=Ranking!$A$6,VLOOKUP(LARGE(Puntaje!$D$41:$D$72,Ranking!$C16),Puntaje!$D$41:$K$72,1,FALSE),IF(Ranking!$D$2=Ranking!$A$7,VLOOKUP(LARGE(Puntaje!$E$41:$E$72,Ranking!$C16),Puntaje!$E$41:$K$72,1,FALSE),IF(Ranking!$D$2=Ranking!$A$8,VLOOKUP(LARGE(Puntaje!$F$41:$F$72,Ranking!$C16),Puntaje!$F$41:$K$72,1,FALSE),IF(Ranking!$D$2=Ranking!$A$9,VLOOKUP(LARGE(Puntaje!$G$41:$G$72,Ranking!$C16),Puntaje!$G$41:$K$72,1,FALSE),IF(Ranking!$D$2=Ranking!$A$10,VLOOKUP(LARGE(Puntaje!$H$41:$H$72,Ranking!$C16),Puntaje!$H$41:$K$72,1,FALSE),IF(Ranking!$D$2=Ranking!$A$11,VLOOKUP(LARGE(Puntaje!$C$77:$C$108,Ranking!$C16),Puntaje!$C$77:$K$108,1,FALSE),IF(Ranking!$D$2=Ranking!$A$12,VLOOKUP(LARGE(Puntaje!$D$77:$D$108,Ranking!$C16),Puntaje!$D$77:$K$108,1,FALSE),IF(Ranking!$D$2=Ranking!$A$13,VLOOKUP(LARGE(Puntaje!$E$77:$E$108,Ranking!$C16),Puntaje!$E$77:$K$108,1,FALSE),IF(Ranking!$D$2=Ranking!$A$14,VLOOKUP(LARGE(Puntaje!$C$114:$C$145,Ranking!$C16),Puntaje!$C$114:$K$145,1,FALSE),IF($D$2=$A$15,VLOOKUP(LARGE(Puntaje!$I$41:$I$72,Ranking!$C16),Puntaje!$I$41:$K$72,1,FALSE),IF(Ranking!$D$2=Ranking!$A$16,VLOOKUP(LARGE(Puntaje!$F$77:$F$108,Ranking!$C16),Puntaje!$F$77:$K$108,1,FALSE),IF(Ranking!$D$2=Ranking!$A$17,VLOOKUP(LARGE(Puntaje!$D$114:$D$145,Ranking!$C16),Puntaje!$D$114:$K$145,1,FALSE),0))))))))))))))</f>
        <v>66.518101532181774</v>
      </c>
      <c r="F16" s="57" t="str">
        <f>VLOOKUP(D16,IND!$C$11:$CC$42,73,FALSE)</f>
        <v>Centro-occidente</v>
      </c>
      <c r="G16" s="57" t="str">
        <f>VLOOKUP(D16,IND!$C$11:$CC$42,76,FALSE)</f>
        <v>Muy bajo</v>
      </c>
      <c r="I16" s="95"/>
      <c r="J16" s="95"/>
      <c r="K16" s="95"/>
      <c r="L16" s="95"/>
      <c r="M16" s="95"/>
      <c r="N16" s="95"/>
    </row>
    <row r="17" spans="1:14" x14ac:dyDescent="0.25">
      <c r="A17" s="64" t="s">
        <v>90</v>
      </c>
      <c r="C17" s="55">
        <v>13</v>
      </c>
      <c r="D17" s="55" t="str">
        <f>IF($D$2=$A$4,VLOOKUP(LARGE(Puntaje!$I$5:$I$36,Ranking!$C17),Puntaje!$I$5:$K$36,3,FALSE), IF(Ranking!$D$2=Ranking!$A$5,VLOOKUP(LARGE(Puntaje!$C$41:$C$72,Ranking!$C17),Puntaje!$C$41:$K$72,9,FALSE),IF(Ranking!$D$2=Ranking!$A$6,VLOOKUP(LARGE(Puntaje!$D$41:$D$72,Ranking!$C17),Puntaje!$D$41:$K$72,8,FALSE),IF(Ranking!$D$2=Ranking!$A$7,VLOOKUP(LARGE(Puntaje!$E$41:$E$72,Ranking!$C17),Puntaje!$E$41:$K$72,7,FALSE),IF(Ranking!$D$2=Ranking!$A$8,VLOOKUP(LARGE(Puntaje!$F$41:$F$72,Ranking!$C17),Puntaje!$F$41:$K$72,6,FALSE),IF(Ranking!$D$2=Ranking!$A$9,VLOOKUP(LARGE(Puntaje!$G$41:$G$72,Ranking!$C17),Puntaje!$G$41:$K$72,5,FALSE),IF(Ranking!$D$2=Ranking!$A$10,VLOOKUP(LARGE(Puntaje!$H$41:$H$72,Ranking!$C17),Puntaje!$H$41:$K$72,4,FALSE),IF(Ranking!$D$2=Ranking!$A$11,VLOOKUP(LARGE(Puntaje!$C$77:$C$108,Ranking!$C17),Puntaje!$C$77:$K$108,9,FALSE),IF(Ranking!$D$2=Ranking!$A$12,VLOOKUP(LARGE(Puntaje!$D$77:$D$108,Ranking!$C17),Puntaje!$D$77:$K$108,8,FALSE),IF(Ranking!$D$2=Ranking!$A$13,VLOOKUP(LARGE(Puntaje!$E$77:$E$108,Ranking!$C17),Puntaje!$E$77:$K$108,7,FALSE),IF(Ranking!$D$2=Ranking!$A$14,VLOOKUP(LARGE(Puntaje!$C$114:$C$145,Ranking!$C17),Puntaje!$C$114:$K$145,9,FALSE),IF($D$2=$A$15,VLOOKUP(LARGE(Puntaje!$I$41:$I$72,Ranking!$C17),Puntaje!$I$41:$K$72,3,FALSE),IF(Ranking!$D$2=Ranking!$A$16,VLOOKUP(LARGE(Puntaje!$F$77:$F$108,Ranking!$C17),Puntaje!$F$77:$K$108,6,FALSE),IF(Ranking!$D$2=Ranking!$A$17,VLOOKUP(LARGE(Puntaje!$D$114:$D$145,Ranking!$C17),Puntaje!$D$114:$K$145,8,FALSE),0))))))))))))))</f>
        <v>Yucatán</v>
      </c>
      <c r="E17" s="156">
        <f>IF($D$2=$A$4,VLOOKUP(LARGE(Puntaje!$I$5:$I$36,Ranking!$C17),Puntaje!$I$5:$K$36,1,FALSE), IF(Ranking!$D$2=Ranking!$A$5,VLOOKUP(LARGE(Puntaje!$C$41:$C$72,Ranking!$C17),Puntaje!$C$41:$K$72,1,FALSE),IF(Ranking!$D$2=Ranking!$A$6,VLOOKUP(LARGE(Puntaje!$D$41:$D$72,Ranking!$C17),Puntaje!$D$41:$K$72,1,FALSE),IF(Ranking!$D$2=Ranking!$A$7,VLOOKUP(LARGE(Puntaje!$E$41:$E$72,Ranking!$C17),Puntaje!$E$41:$K$72,1,FALSE),IF(Ranking!$D$2=Ranking!$A$8,VLOOKUP(LARGE(Puntaje!$F$41:$F$72,Ranking!$C17),Puntaje!$F$41:$K$72,1,FALSE),IF(Ranking!$D$2=Ranking!$A$9,VLOOKUP(LARGE(Puntaje!$G$41:$G$72,Ranking!$C17),Puntaje!$G$41:$K$72,1,FALSE),IF(Ranking!$D$2=Ranking!$A$10,VLOOKUP(LARGE(Puntaje!$H$41:$H$72,Ranking!$C17),Puntaje!$H$41:$K$72,1,FALSE),IF(Ranking!$D$2=Ranking!$A$11,VLOOKUP(LARGE(Puntaje!$C$77:$C$108,Ranking!$C17),Puntaje!$C$77:$K$108,1,FALSE),IF(Ranking!$D$2=Ranking!$A$12,VLOOKUP(LARGE(Puntaje!$D$77:$D$108,Ranking!$C17),Puntaje!$D$77:$K$108,1,FALSE),IF(Ranking!$D$2=Ranking!$A$13,VLOOKUP(LARGE(Puntaje!$E$77:$E$108,Ranking!$C17),Puntaje!$E$77:$K$108,1,FALSE),IF(Ranking!$D$2=Ranking!$A$14,VLOOKUP(LARGE(Puntaje!$C$114:$C$145,Ranking!$C17),Puntaje!$C$114:$K$145,1,FALSE),IF($D$2=$A$15,VLOOKUP(LARGE(Puntaje!$I$41:$I$72,Ranking!$C17),Puntaje!$I$41:$K$72,1,FALSE),IF(Ranking!$D$2=Ranking!$A$16,VLOOKUP(LARGE(Puntaje!$F$77:$F$108,Ranking!$C17),Puntaje!$F$77:$K$108,1,FALSE),IF(Ranking!$D$2=Ranking!$A$17,VLOOKUP(LARGE(Puntaje!$D$114:$D$145,Ranking!$C17),Puntaje!$D$114:$K$145,1,FALSE),0))))))))))))))</f>
        <v>64.553895650388569</v>
      </c>
      <c r="F17" s="55" t="str">
        <f>VLOOKUP(D17,IND!$C$11:$CC$42,73,FALSE)</f>
        <v>Sur-sureste</v>
      </c>
      <c r="G17" s="55" t="str">
        <f>VLOOKUP(D17,IND!$C$11:$CC$42,76,FALSE)</f>
        <v>Alto</v>
      </c>
      <c r="I17" s="95"/>
      <c r="J17" s="95"/>
      <c r="K17" s="95"/>
      <c r="L17" s="95"/>
      <c r="M17" s="95"/>
      <c r="N17" s="95"/>
    </row>
    <row r="18" spans="1:14" x14ac:dyDescent="0.25">
      <c r="C18" s="57">
        <v>14</v>
      </c>
      <c r="D18" s="57" t="str">
        <f>IF($D$2=$A$4,VLOOKUP(LARGE(Puntaje!$I$5:$I$36,Ranking!$C18),Puntaje!$I$5:$K$36,3,FALSE), IF(Ranking!$D$2=Ranking!$A$5,VLOOKUP(LARGE(Puntaje!$C$41:$C$72,Ranking!$C18),Puntaje!$C$41:$K$72,9,FALSE),IF(Ranking!$D$2=Ranking!$A$6,VLOOKUP(LARGE(Puntaje!$D$41:$D$72,Ranking!$C18),Puntaje!$D$41:$K$72,8,FALSE),IF(Ranking!$D$2=Ranking!$A$7,VLOOKUP(LARGE(Puntaje!$E$41:$E$72,Ranking!$C18),Puntaje!$E$41:$K$72,7,FALSE),IF(Ranking!$D$2=Ranking!$A$8,VLOOKUP(LARGE(Puntaje!$F$41:$F$72,Ranking!$C18),Puntaje!$F$41:$K$72,6,FALSE),IF(Ranking!$D$2=Ranking!$A$9,VLOOKUP(LARGE(Puntaje!$G$41:$G$72,Ranking!$C18),Puntaje!$G$41:$K$72,5,FALSE),IF(Ranking!$D$2=Ranking!$A$10,VLOOKUP(LARGE(Puntaje!$H$41:$H$72,Ranking!$C18),Puntaje!$H$41:$K$72,4,FALSE),IF(Ranking!$D$2=Ranking!$A$11,VLOOKUP(LARGE(Puntaje!$C$77:$C$108,Ranking!$C18),Puntaje!$C$77:$K$108,9,FALSE),IF(Ranking!$D$2=Ranking!$A$12,VLOOKUP(LARGE(Puntaje!$D$77:$D$108,Ranking!$C18),Puntaje!$D$77:$K$108,8,FALSE),IF(Ranking!$D$2=Ranking!$A$13,VLOOKUP(LARGE(Puntaje!$E$77:$E$108,Ranking!$C18),Puntaje!$E$77:$K$108,7,FALSE),IF(Ranking!$D$2=Ranking!$A$14,VLOOKUP(LARGE(Puntaje!$C$114:$C$145,Ranking!$C18),Puntaje!$C$114:$K$145,9,FALSE),IF($D$2=$A$15,VLOOKUP(LARGE(Puntaje!$I$41:$I$72,Ranking!$C18),Puntaje!$I$41:$K$72,3,FALSE),IF(Ranking!$D$2=Ranking!$A$16,VLOOKUP(LARGE(Puntaje!$F$77:$F$108,Ranking!$C18),Puntaje!$F$77:$K$108,6,FALSE),IF(Ranking!$D$2=Ranking!$A$17,VLOOKUP(LARGE(Puntaje!$D$114:$D$145,Ranking!$C18),Puntaje!$D$114:$K$145,8,FALSE),0))))))))))))))</f>
        <v>Hidalgo</v>
      </c>
      <c r="E18" s="156">
        <f>IF($D$2=$A$4,VLOOKUP(LARGE(Puntaje!$I$5:$I$36,Ranking!$C18),Puntaje!$I$5:$K$36,1,FALSE), IF(Ranking!$D$2=Ranking!$A$5,VLOOKUP(LARGE(Puntaje!$C$41:$C$72,Ranking!$C18),Puntaje!$C$41:$K$72,1,FALSE),IF(Ranking!$D$2=Ranking!$A$6,VLOOKUP(LARGE(Puntaje!$D$41:$D$72,Ranking!$C18),Puntaje!$D$41:$K$72,1,FALSE),IF(Ranking!$D$2=Ranking!$A$7,VLOOKUP(LARGE(Puntaje!$E$41:$E$72,Ranking!$C18),Puntaje!$E$41:$K$72,1,FALSE),IF(Ranking!$D$2=Ranking!$A$8,VLOOKUP(LARGE(Puntaje!$F$41:$F$72,Ranking!$C18),Puntaje!$F$41:$K$72,1,FALSE),IF(Ranking!$D$2=Ranking!$A$9,VLOOKUP(LARGE(Puntaje!$G$41:$G$72,Ranking!$C18),Puntaje!$G$41:$K$72,1,FALSE),IF(Ranking!$D$2=Ranking!$A$10,VLOOKUP(LARGE(Puntaje!$H$41:$H$72,Ranking!$C18),Puntaje!$H$41:$K$72,1,FALSE),IF(Ranking!$D$2=Ranking!$A$11,VLOOKUP(LARGE(Puntaje!$C$77:$C$108,Ranking!$C18),Puntaje!$C$77:$K$108,1,FALSE),IF(Ranking!$D$2=Ranking!$A$12,VLOOKUP(LARGE(Puntaje!$D$77:$D$108,Ranking!$C18),Puntaje!$D$77:$K$108,1,FALSE),IF(Ranking!$D$2=Ranking!$A$13,VLOOKUP(LARGE(Puntaje!$E$77:$E$108,Ranking!$C18),Puntaje!$E$77:$K$108,1,FALSE),IF(Ranking!$D$2=Ranking!$A$14,VLOOKUP(LARGE(Puntaje!$C$114:$C$145,Ranking!$C18),Puntaje!$C$114:$K$145,1,FALSE),IF($D$2=$A$15,VLOOKUP(LARGE(Puntaje!$I$41:$I$72,Ranking!$C18),Puntaje!$I$41:$K$72,1,FALSE),IF(Ranking!$D$2=Ranking!$A$16,VLOOKUP(LARGE(Puntaje!$F$77:$F$108,Ranking!$C18),Puntaje!$F$77:$K$108,1,FALSE),IF(Ranking!$D$2=Ranking!$A$17,VLOOKUP(LARGE(Puntaje!$D$114:$D$145,Ranking!$C18),Puntaje!$D$114:$K$145,1,FALSE),0))))))))))))))</f>
        <v>64.335130170189061</v>
      </c>
      <c r="F18" s="57" t="str">
        <f>VLOOKUP(D18,IND!$C$11:$CC$42,73,FALSE)</f>
        <v>Centro</v>
      </c>
      <c r="G18" s="57" t="str">
        <f>VLOOKUP(D18,IND!$C$11:$CC$42,76,FALSE)</f>
        <v>Alto</v>
      </c>
      <c r="I18" s="95"/>
      <c r="J18" s="95"/>
      <c r="K18" s="95"/>
      <c r="L18" s="95"/>
      <c r="M18" s="95"/>
      <c r="N18" s="95"/>
    </row>
    <row r="19" spans="1:14" ht="15.75" customHeight="1" x14ac:dyDescent="0.25">
      <c r="C19" s="55">
        <v>15</v>
      </c>
      <c r="D19" s="55" t="str">
        <f>IF($D$2=$A$4,VLOOKUP(LARGE(Puntaje!$I$5:$I$36,Ranking!$C19),Puntaje!$I$5:$K$36,3,FALSE), IF(Ranking!$D$2=Ranking!$A$5,VLOOKUP(LARGE(Puntaje!$C$41:$C$72,Ranking!$C19),Puntaje!$C$41:$K$72,9,FALSE),IF(Ranking!$D$2=Ranking!$A$6,VLOOKUP(LARGE(Puntaje!$D$41:$D$72,Ranking!$C19),Puntaje!$D$41:$K$72,8,FALSE),IF(Ranking!$D$2=Ranking!$A$7,VLOOKUP(LARGE(Puntaje!$E$41:$E$72,Ranking!$C19),Puntaje!$E$41:$K$72,7,FALSE),IF(Ranking!$D$2=Ranking!$A$8,VLOOKUP(LARGE(Puntaje!$F$41:$F$72,Ranking!$C19),Puntaje!$F$41:$K$72,6,FALSE),IF(Ranking!$D$2=Ranking!$A$9,VLOOKUP(LARGE(Puntaje!$G$41:$G$72,Ranking!$C19),Puntaje!$G$41:$K$72,5,FALSE),IF(Ranking!$D$2=Ranking!$A$10,VLOOKUP(LARGE(Puntaje!$H$41:$H$72,Ranking!$C19),Puntaje!$H$41:$K$72,4,FALSE),IF(Ranking!$D$2=Ranking!$A$11,VLOOKUP(LARGE(Puntaje!$C$77:$C$108,Ranking!$C19),Puntaje!$C$77:$K$108,9,FALSE),IF(Ranking!$D$2=Ranking!$A$12,VLOOKUP(LARGE(Puntaje!$D$77:$D$108,Ranking!$C19),Puntaje!$D$77:$K$108,8,FALSE),IF(Ranking!$D$2=Ranking!$A$13,VLOOKUP(LARGE(Puntaje!$E$77:$E$108,Ranking!$C19),Puntaje!$E$77:$K$108,7,FALSE),IF(Ranking!$D$2=Ranking!$A$14,VLOOKUP(LARGE(Puntaje!$C$114:$C$145,Ranking!$C19),Puntaje!$C$114:$K$145,9,FALSE),IF($D$2=$A$15,VLOOKUP(LARGE(Puntaje!$I$41:$I$72,Ranking!$C19),Puntaje!$I$41:$K$72,3,FALSE),IF(Ranking!$D$2=Ranking!$A$16,VLOOKUP(LARGE(Puntaje!$F$77:$F$108,Ranking!$C19),Puntaje!$F$77:$K$108,6,FALSE),IF(Ranking!$D$2=Ranking!$A$17,VLOOKUP(LARGE(Puntaje!$D$114:$D$145,Ranking!$C19),Puntaje!$D$114:$K$145,8,FALSE),0))))))))))))))</f>
        <v>Guanajuato</v>
      </c>
      <c r="E19" s="156">
        <f>IF($D$2=$A$4,VLOOKUP(LARGE(Puntaje!$I$5:$I$36,Ranking!$C19),Puntaje!$I$5:$K$36,1,FALSE), IF(Ranking!$D$2=Ranking!$A$5,VLOOKUP(LARGE(Puntaje!$C$41:$C$72,Ranking!$C19),Puntaje!$C$41:$K$72,1,FALSE),IF(Ranking!$D$2=Ranking!$A$6,VLOOKUP(LARGE(Puntaje!$D$41:$D$72,Ranking!$C19),Puntaje!$D$41:$K$72,1,FALSE),IF(Ranking!$D$2=Ranking!$A$7,VLOOKUP(LARGE(Puntaje!$E$41:$E$72,Ranking!$C19),Puntaje!$E$41:$K$72,1,FALSE),IF(Ranking!$D$2=Ranking!$A$8,VLOOKUP(LARGE(Puntaje!$F$41:$F$72,Ranking!$C19),Puntaje!$F$41:$K$72,1,FALSE),IF(Ranking!$D$2=Ranking!$A$9,VLOOKUP(LARGE(Puntaje!$G$41:$G$72,Ranking!$C19),Puntaje!$G$41:$K$72,1,FALSE),IF(Ranking!$D$2=Ranking!$A$10,VLOOKUP(LARGE(Puntaje!$H$41:$H$72,Ranking!$C19),Puntaje!$H$41:$K$72,1,FALSE),IF(Ranking!$D$2=Ranking!$A$11,VLOOKUP(LARGE(Puntaje!$C$77:$C$108,Ranking!$C19),Puntaje!$C$77:$K$108,1,FALSE),IF(Ranking!$D$2=Ranking!$A$12,VLOOKUP(LARGE(Puntaje!$D$77:$D$108,Ranking!$C19),Puntaje!$D$77:$K$108,1,FALSE),IF(Ranking!$D$2=Ranking!$A$13,VLOOKUP(LARGE(Puntaje!$E$77:$E$108,Ranking!$C19),Puntaje!$E$77:$K$108,1,FALSE),IF(Ranking!$D$2=Ranking!$A$14,VLOOKUP(LARGE(Puntaje!$C$114:$C$145,Ranking!$C19),Puntaje!$C$114:$K$145,1,FALSE),IF($D$2=$A$15,VLOOKUP(LARGE(Puntaje!$I$41:$I$72,Ranking!$C19),Puntaje!$I$41:$K$72,1,FALSE),IF(Ranking!$D$2=Ranking!$A$16,VLOOKUP(LARGE(Puntaje!$F$77:$F$108,Ranking!$C19),Puntaje!$F$77:$K$108,1,FALSE),IF(Ranking!$D$2=Ranking!$A$17,VLOOKUP(LARGE(Puntaje!$D$114:$D$145,Ranking!$C19),Puntaje!$D$114:$K$145,1,FALSE),0))))))))))))))</f>
        <v>60.167219276973967</v>
      </c>
      <c r="F19" s="55" t="str">
        <f>VLOOKUP(D19,IND!$C$11:$CC$42,73,FALSE)</f>
        <v>Centro-occidente</v>
      </c>
      <c r="G19" s="55" t="str">
        <f>VLOOKUP(D19,IND!$C$11:$CC$42,76,FALSE)</f>
        <v>Medio</v>
      </c>
      <c r="I19" s="95"/>
      <c r="J19" s="95"/>
      <c r="K19" s="95"/>
      <c r="L19" s="95"/>
      <c r="M19" s="95"/>
      <c r="N19" s="95"/>
    </row>
    <row r="20" spans="1:14" x14ac:dyDescent="0.25">
      <c r="C20" s="57">
        <v>16</v>
      </c>
      <c r="D20" s="57" t="str">
        <f>IF($D$2=$A$4,VLOOKUP(LARGE(Puntaje!$I$5:$I$36,Ranking!$C20),Puntaje!$I$5:$K$36,3,FALSE), IF(Ranking!$D$2=Ranking!$A$5,VLOOKUP(LARGE(Puntaje!$C$41:$C$72,Ranking!$C20),Puntaje!$C$41:$K$72,9,FALSE),IF(Ranking!$D$2=Ranking!$A$6,VLOOKUP(LARGE(Puntaje!$D$41:$D$72,Ranking!$C20),Puntaje!$D$41:$K$72,8,FALSE),IF(Ranking!$D$2=Ranking!$A$7,VLOOKUP(LARGE(Puntaje!$E$41:$E$72,Ranking!$C20),Puntaje!$E$41:$K$72,7,FALSE),IF(Ranking!$D$2=Ranking!$A$8,VLOOKUP(LARGE(Puntaje!$F$41:$F$72,Ranking!$C20),Puntaje!$F$41:$K$72,6,FALSE),IF(Ranking!$D$2=Ranking!$A$9,VLOOKUP(LARGE(Puntaje!$G$41:$G$72,Ranking!$C20),Puntaje!$G$41:$K$72,5,FALSE),IF(Ranking!$D$2=Ranking!$A$10,VLOOKUP(LARGE(Puntaje!$H$41:$H$72,Ranking!$C20),Puntaje!$H$41:$K$72,4,FALSE),IF(Ranking!$D$2=Ranking!$A$11,VLOOKUP(LARGE(Puntaje!$C$77:$C$108,Ranking!$C20),Puntaje!$C$77:$K$108,9,FALSE),IF(Ranking!$D$2=Ranking!$A$12,VLOOKUP(LARGE(Puntaje!$D$77:$D$108,Ranking!$C20),Puntaje!$D$77:$K$108,8,FALSE),IF(Ranking!$D$2=Ranking!$A$13,VLOOKUP(LARGE(Puntaje!$E$77:$E$108,Ranking!$C20),Puntaje!$E$77:$K$108,7,FALSE),IF(Ranking!$D$2=Ranking!$A$14,VLOOKUP(LARGE(Puntaje!$C$114:$C$145,Ranking!$C20),Puntaje!$C$114:$K$145,9,FALSE),IF($D$2=$A$15,VLOOKUP(LARGE(Puntaje!$I$41:$I$72,Ranking!$C20),Puntaje!$I$41:$K$72,3,FALSE),IF(Ranking!$D$2=Ranking!$A$16,VLOOKUP(LARGE(Puntaje!$F$77:$F$108,Ranking!$C20),Puntaje!$F$77:$K$108,6,FALSE),IF(Ranking!$D$2=Ranking!$A$17,VLOOKUP(LARGE(Puntaje!$D$114:$D$145,Ranking!$C20),Puntaje!$D$114:$K$145,8,FALSE),0))))))))))))))</f>
        <v>Tamaulipas</v>
      </c>
      <c r="E20" s="156">
        <f>IF($D$2=$A$4,VLOOKUP(LARGE(Puntaje!$I$5:$I$36,Ranking!$C20),Puntaje!$I$5:$K$36,1,FALSE), IF(Ranking!$D$2=Ranking!$A$5,VLOOKUP(LARGE(Puntaje!$C$41:$C$72,Ranking!$C20),Puntaje!$C$41:$K$72,1,FALSE),IF(Ranking!$D$2=Ranking!$A$6,VLOOKUP(LARGE(Puntaje!$D$41:$D$72,Ranking!$C20),Puntaje!$D$41:$K$72,1,FALSE),IF(Ranking!$D$2=Ranking!$A$7,VLOOKUP(LARGE(Puntaje!$E$41:$E$72,Ranking!$C20),Puntaje!$E$41:$K$72,1,FALSE),IF(Ranking!$D$2=Ranking!$A$8,VLOOKUP(LARGE(Puntaje!$F$41:$F$72,Ranking!$C20),Puntaje!$F$41:$K$72,1,FALSE),IF(Ranking!$D$2=Ranking!$A$9,VLOOKUP(LARGE(Puntaje!$G$41:$G$72,Ranking!$C20),Puntaje!$G$41:$K$72,1,FALSE),IF(Ranking!$D$2=Ranking!$A$10,VLOOKUP(LARGE(Puntaje!$H$41:$H$72,Ranking!$C20),Puntaje!$H$41:$K$72,1,FALSE),IF(Ranking!$D$2=Ranking!$A$11,VLOOKUP(LARGE(Puntaje!$C$77:$C$108,Ranking!$C20),Puntaje!$C$77:$K$108,1,FALSE),IF(Ranking!$D$2=Ranking!$A$12,VLOOKUP(LARGE(Puntaje!$D$77:$D$108,Ranking!$C20),Puntaje!$D$77:$K$108,1,FALSE),IF(Ranking!$D$2=Ranking!$A$13,VLOOKUP(LARGE(Puntaje!$E$77:$E$108,Ranking!$C20),Puntaje!$E$77:$K$108,1,FALSE),IF(Ranking!$D$2=Ranking!$A$14,VLOOKUP(LARGE(Puntaje!$C$114:$C$145,Ranking!$C20),Puntaje!$C$114:$K$145,1,FALSE),IF($D$2=$A$15,VLOOKUP(LARGE(Puntaje!$I$41:$I$72,Ranking!$C20),Puntaje!$I$41:$K$72,1,FALSE),IF(Ranking!$D$2=Ranking!$A$16,VLOOKUP(LARGE(Puntaje!$F$77:$F$108,Ranking!$C20),Puntaje!$F$77:$K$108,1,FALSE),IF(Ranking!$D$2=Ranking!$A$17,VLOOKUP(LARGE(Puntaje!$D$114:$D$145,Ranking!$C20),Puntaje!$D$114:$K$145,1,FALSE),0))))))))))))))</f>
        <v>58.72237871812321</v>
      </c>
      <c r="F20" s="57" t="str">
        <f>VLOOKUP(D20,IND!$C$11:$CC$42,73,FALSE)</f>
        <v>Noreste</v>
      </c>
      <c r="G20" s="57" t="str">
        <f>VLOOKUP(D20,IND!$C$11:$CC$42,76,FALSE)</f>
        <v>Muy bajo</v>
      </c>
    </row>
    <row r="21" spans="1:14" x14ac:dyDescent="0.25">
      <c r="C21" s="55">
        <v>17</v>
      </c>
      <c r="D21" s="55" t="str">
        <f>IF($D$2=$A$4,VLOOKUP(LARGE(Puntaje!$I$5:$I$36,Ranking!$C21),Puntaje!$I$5:$K$36,3,FALSE), IF(Ranking!$D$2=Ranking!$A$5,VLOOKUP(LARGE(Puntaje!$C$41:$C$72,Ranking!$C21),Puntaje!$C$41:$K$72,9,FALSE),IF(Ranking!$D$2=Ranking!$A$6,VLOOKUP(LARGE(Puntaje!$D$41:$D$72,Ranking!$C21),Puntaje!$D$41:$K$72,8,FALSE),IF(Ranking!$D$2=Ranking!$A$7,VLOOKUP(LARGE(Puntaje!$E$41:$E$72,Ranking!$C21),Puntaje!$E$41:$K$72,7,FALSE),IF(Ranking!$D$2=Ranking!$A$8,VLOOKUP(LARGE(Puntaje!$F$41:$F$72,Ranking!$C21),Puntaje!$F$41:$K$72,6,FALSE),IF(Ranking!$D$2=Ranking!$A$9,VLOOKUP(LARGE(Puntaje!$G$41:$G$72,Ranking!$C21),Puntaje!$G$41:$K$72,5,FALSE),IF(Ranking!$D$2=Ranking!$A$10,VLOOKUP(LARGE(Puntaje!$H$41:$H$72,Ranking!$C21),Puntaje!$H$41:$K$72,4,FALSE),IF(Ranking!$D$2=Ranking!$A$11,VLOOKUP(LARGE(Puntaje!$C$77:$C$108,Ranking!$C21),Puntaje!$C$77:$K$108,9,FALSE),IF(Ranking!$D$2=Ranking!$A$12,VLOOKUP(LARGE(Puntaje!$D$77:$D$108,Ranking!$C21),Puntaje!$D$77:$K$108,8,FALSE),IF(Ranking!$D$2=Ranking!$A$13,VLOOKUP(LARGE(Puntaje!$E$77:$E$108,Ranking!$C21),Puntaje!$E$77:$K$108,7,FALSE),IF(Ranking!$D$2=Ranking!$A$14,VLOOKUP(LARGE(Puntaje!$C$114:$C$145,Ranking!$C21),Puntaje!$C$114:$K$145,9,FALSE),IF($D$2=$A$15,VLOOKUP(LARGE(Puntaje!$I$41:$I$72,Ranking!$C21),Puntaje!$I$41:$K$72,3,FALSE),IF(Ranking!$D$2=Ranking!$A$16,VLOOKUP(LARGE(Puntaje!$F$77:$F$108,Ranking!$C21),Puntaje!$F$77:$K$108,6,FALSE),IF(Ranking!$D$2=Ranking!$A$17,VLOOKUP(LARGE(Puntaje!$D$114:$D$145,Ranking!$C21),Puntaje!$D$114:$K$145,8,FALSE),0))))))))))))))</f>
        <v>Campeche</v>
      </c>
      <c r="E21" s="156">
        <f>IF($D$2=$A$4,VLOOKUP(LARGE(Puntaje!$I$5:$I$36,Ranking!$C21),Puntaje!$I$5:$K$36,1,FALSE), IF(Ranking!$D$2=Ranking!$A$5,VLOOKUP(LARGE(Puntaje!$C$41:$C$72,Ranking!$C21),Puntaje!$C$41:$K$72,1,FALSE),IF(Ranking!$D$2=Ranking!$A$6,VLOOKUP(LARGE(Puntaje!$D$41:$D$72,Ranking!$C21),Puntaje!$D$41:$K$72,1,FALSE),IF(Ranking!$D$2=Ranking!$A$7,VLOOKUP(LARGE(Puntaje!$E$41:$E$72,Ranking!$C21),Puntaje!$E$41:$K$72,1,FALSE),IF(Ranking!$D$2=Ranking!$A$8,VLOOKUP(LARGE(Puntaje!$F$41:$F$72,Ranking!$C21),Puntaje!$F$41:$K$72,1,FALSE),IF(Ranking!$D$2=Ranking!$A$9,VLOOKUP(LARGE(Puntaje!$G$41:$G$72,Ranking!$C21),Puntaje!$G$41:$K$72,1,FALSE),IF(Ranking!$D$2=Ranking!$A$10,VLOOKUP(LARGE(Puntaje!$H$41:$H$72,Ranking!$C21),Puntaje!$H$41:$K$72,1,FALSE),IF(Ranking!$D$2=Ranking!$A$11,VLOOKUP(LARGE(Puntaje!$C$77:$C$108,Ranking!$C21),Puntaje!$C$77:$K$108,1,FALSE),IF(Ranking!$D$2=Ranking!$A$12,VLOOKUP(LARGE(Puntaje!$D$77:$D$108,Ranking!$C21),Puntaje!$D$77:$K$108,1,FALSE),IF(Ranking!$D$2=Ranking!$A$13,VLOOKUP(LARGE(Puntaje!$E$77:$E$108,Ranking!$C21),Puntaje!$E$77:$K$108,1,FALSE),IF(Ranking!$D$2=Ranking!$A$14,VLOOKUP(LARGE(Puntaje!$C$114:$C$145,Ranking!$C21),Puntaje!$C$114:$K$145,1,FALSE),IF($D$2=$A$15,VLOOKUP(LARGE(Puntaje!$I$41:$I$72,Ranking!$C21),Puntaje!$I$41:$K$72,1,FALSE),IF(Ranking!$D$2=Ranking!$A$16,VLOOKUP(LARGE(Puntaje!$F$77:$F$108,Ranking!$C21),Puntaje!$F$77:$K$108,1,FALSE),IF(Ranking!$D$2=Ranking!$A$17,VLOOKUP(LARGE(Puntaje!$D$114:$D$145,Ranking!$C21),Puntaje!$D$114:$K$145,1,FALSE),0))))))))))))))</f>
        <v>56.544590979845871</v>
      </c>
      <c r="F21" s="55" t="str">
        <f>VLOOKUP(D21,IND!$C$11:$CC$42,73,FALSE)</f>
        <v>Sur-sureste</v>
      </c>
      <c r="G21" s="55" t="str">
        <f>VLOOKUP(D21,IND!$C$11:$CC$42,76,FALSE)</f>
        <v>Alto</v>
      </c>
    </row>
    <row r="22" spans="1:14" x14ac:dyDescent="0.25">
      <c r="C22" s="57">
        <v>18</v>
      </c>
      <c r="D22" s="57" t="str">
        <f>IF($D$2=$A$4,VLOOKUP(LARGE(Puntaje!$I$5:$I$36,Ranking!$C22),Puntaje!$I$5:$K$36,3,FALSE), IF(Ranking!$D$2=Ranking!$A$5,VLOOKUP(LARGE(Puntaje!$C$41:$C$72,Ranking!$C22),Puntaje!$C$41:$K$72,9,FALSE),IF(Ranking!$D$2=Ranking!$A$6,VLOOKUP(LARGE(Puntaje!$D$41:$D$72,Ranking!$C22),Puntaje!$D$41:$K$72,8,FALSE),IF(Ranking!$D$2=Ranking!$A$7,VLOOKUP(LARGE(Puntaje!$E$41:$E$72,Ranking!$C22),Puntaje!$E$41:$K$72,7,FALSE),IF(Ranking!$D$2=Ranking!$A$8,VLOOKUP(LARGE(Puntaje!$F$41:$F$72,Ranking!$C22),Puntaje!$F$41:$K$72,6,FALSE),IF(Ranking!$D$2=Ranking!$A$9,VLOOKUP(LARGE(Puntaje!$G$41:$G$72,Ranking!$C22),Puntaje!$G$41:$K$72,5,FALSE),IF(Ranking!$D$2=Ranking!$A$10,VLOOKUP(LARGE(Puntaje!$H$41:$H$72,Ranking!$C22),Puntaje!$H$41:$K$72,4,FALSE),IF(Ranking!$D$2=Ranking!$A$11,VLOOKUP(LARGE(Puntaje!$C$77:$C$108,Ranking!$C22),Puntaje!$C$77:$K$108,9,FALSE),IF(Ranking!$D$2=Ranking!$A$12,VLOOKUP(LARGE(Puntaje!$D$77:$D$108,Ranking!$C22),Puntaje!$D$77:$K$108,8,FALSE),IF(Ranking!$D$2=Ranking!$A$13,VLOOKUP(LARGE(Puntaje!$E$77:$E$108,Ranking!$C22),Puntaje!$E$77:$K$108,7,FALSE),IF(Ranking!$D$2=Ranking!$A$14,VLOOKUP(LARGE(Puntaje!$C$114:$C$145,Ranking!$C22),Puntaje!$C$114:$K$145,9,FALSE),IF($D$2=$A$15,VLOOKUP(LARGE(Puntaje!$I$41:$I$72,Ranking!$C22),Puntaje!$I$41:$K$72,3,FALSE),IF(Ranking!$D$2=Ranking!$A$16,VLOOKUP(LARGE(Puntaje!$F$77:$F$108,Ranking!$C22),Puntaje!$F$77:$K$108,6,FALSE),IF(Ranking!$D$2=Ranking!$A$17,VLOOKUP(LARGE(Puntaje!$D$114:$D$145,Ranking!$C22),Puntaje!$D$114:$K$145,8,FALSE),0))))))))))))))</f>
        <v>Baja California Sur</v>
      </c>
      <c r="E22" s="156">
        <f>IF($D$2=$A$4,VLOOKUP(LARGE(Puntaje!$I$5:$I$36,Ranking!$C22),Puntaje!$I$5:$K$36,1,FALSE), IF(Ranking!$D$2=Ranking!$A$5,VLOOKUP(LARGE(Puntaje!$C$41:$C$72,Ranking!$C22),Puntaje!$C$41:$K$72,1,FALSE),IF(Ranking!$D$2=Ranking!$A$6,VLOOKUP(LARGE(Puntaje!$D$41:$D$72,Ranking!$C22),Puntaje!$D$41:$K$72,1,FALSE),IF(Ranking!$D$2=Ranking!$A$7,VLOOKUP(LARGE(Puntaje!$E$41:$E$72,Ranking!$C22),Puntaje!$E$41:$K$72,1,FALSE),IF(Ranking!$D$2=Ranking!$A$8,VLOOKUP(LARGE(Puntaje!$F$41:$F$72,Ranking!$C22),Puntaje!$F$41:$K$72,1,FALSE),IF(Ranking!$D$2=Ranking!$A$9,VLOOKUP(LARGE(Puntaje!$G$41:$G$72,Ranking!$C22),Puntaje!$G$41:$K$72,1,FALSE),IF(Ranking!$D$2=Ranking!$A$10,VLOOKUP(LARGE(Puntaje!$H$41:$H$72,Ranking!$C22),Puntaje!$H$41:$K$72,1,FALSE),IF(Ranking!$D$2=Ranking!$A$11,VLOOKUP(LARGE(Puntaje!$C$77:$C$108,Ranking!$C22),Puntaje!$C$77:$K$108,1,FALSE),IF(Ranking!$D$2=Ranking!$A$12,VLOOKUP(LARGE(Puntaje!$D$77:$D$108,Ranking!$C22),Puntaje!$D$77:$K$108,1,FALSE),IF(Ranking!$D$2=Ranking!$A$13,VLOOKUP(LARGE(Puntaje!$E$77:$E$108,Ranking!$C22),Puntaje!$E$77:$K$108,1,FALSE),IF(Ranking!$D$2=Ranking!$A$14,VLOOKUP(LARGE(Puntaje!$C$114:$C$145,Ranking!$C22),Puntaje!$C$114:$K$145,1,FALSE),IF($D$2=$A$15,VLOOKUP(LARGE(Puntaje!$I$41:$I$72,Ranking!$C22),Puntaje!$I$41:$K$72,1,FALSE),IF(Ranking!$D$2=Ranking!$A$16,VLOOKUP(LARGE(Puntaje!$F$77:$F$108,Ranking!$C22),Puntaje!$F$77:$K$108,1,FALSE),IF(Ranking!$D$2=Ranking!$A$17,VLOOKUP(LARGE(Puntaje!$D$114:$D$145,Ranking!$C22),Puntaje!$D$114:$K$145,1,FALSE),0))))))))))))))</f>
        <v>56.538789232276379</v>
      </c>
      <c r="F22" s="57" t="str">
        <f>VLOOKUP(D22,IND!$C$11:$CC$42,73,FALSE)</f>
        <v>Noroeste</v>
      </c>
      <c r="G22" s="57" t="str">
        <f>VLOOKUP(D22,IND!$C$11:$CC$42,76,FALSE)</f>
        <v>Bajo</v>
      </c>
    </row>
    <row r="23" spans="1:14" x14ac:dyDescent="0.25">
      <c r="C23" s="55">
        <v>19</v>
      </c>
      <c r="D23" s="55" t="str">
        <f>IF($D$2=$A$4,VLOOKUP(LARGE(Puntaje!$I$5:$I$36,Ranking!$C23),Puntaje!$I$5:$K$36,3,FALSE), IF(Ranking!$D$2=Ranking!$A$5,VLOOKUP(LARGE(Puntaje!$C$41:$C$72,Ranking!$C23),Puntaje!$C$41:$K$72,9,FALSE),IF(Ranking!$D$2=Ranking!$A$6,VLOOKUP(LARGE(Puntaje!$D$41:$D$72,Ranking!$C23),Puntaje!$D$41:$K$72,8,FALSE),IF(Ranking!$D$2=Ranking!$A$7,VLOOKUP(LARGE(Puntaje!$E$41:$E$72,Ranking!$C23),Puntaje!$E$41:$K$72,7,FALSE),IF(Ranking!$D$2=Ranking!$A$8,VLOOKUP(LARGE(Puntaje!$F$41:$F$72,Ranking!$C23),Puntaje!$F$41:$K$72,6,FALSE),IF(Ranking!$D$2=Ranking!$A$9,VLOOKUP(LARGE(Puntaje!$G$41:$G$72,Ranking!$C23),Puntaje!$G$41:$K$72,5,FALSE),IF(Ranking!$D$2=Ranking!$A$10,VLOOKUP(LARGE(Puntaje!$H$41:$H$72,Ranking!$C23),Puntaje!$H$41:$K$72,4,FALSE),IF(Ranking!$D$2=Ranking!$A$11,VLOOKUP(LARGE(Puntaje!$C$77:$C$108,Ranking!$C23),Puntaje!$C$77:$K$108,9,FALSE),IF(Ranking!$D$2=Ranking!$A$12,VLOOKUP(LARGE(Puntaje!$D$77:$D$108,Ranking!$C23),Puntaje!$D$77:$K$108,8,FALSE),IF(Ranking!$D$2=Ranking!$A$13,VLOOKUP(LARGE(Puntaje!$E$77:$E$108,Ranking!$C23),Puntaje!$E$77:$K$108,7,FALSE),IF(Ranking!$D$2=Ranking!$A$14,VLOOKUP(LARGE(Puntaje!$C$114:$C$145,Ranking!$C23),Puntaje!$C$114:$K$145,9,FALSE),IF($D$2=$A$15,VLOOKUP(LARGE(Puntaje!$I$41:$I$72,Ranking!$C23),Puntaje!$I$41:$K$72,3,FALSE),IF(Ranking!$D$2=Ranking!$A$16,VLOOKUP(LARGE(Puntaje!$F$77:$F$108,Ranking!$C23),Puntaje!$F$77:$K$108,6,FALSE),IF(Ranking!$D$2=Ranking!$A$17,VLOOKUP(LARGE(Puntaje!$D$114:$D$145,Ranking!$C23),Puntaje!$D$114:$K$145,8,FALSE),0))))))))))))))</f>
        <v>San Luis Potosí</v>
      </c>
      <c r="E23" s="156">
        <f>IF($D$2=$A$4,VLOOKUP(LARGE(Puntaje!$I$5:$I$36,Ranking!$C23),Puntaje!$I$5:$K$36,1,FALSE), IF(Ranking!$D$2=Ranking!$A$5,VLOOKUP(LARGE(Puntaje!$C$41:$C$72,Ranking!$C23),Puntaje!$C$41:$K$72,1,FALSE),IF(Ranking!$D$2=Ranking!$A$6,VLOOKUP(LARGE(Puntaje!$D$41:$D$72,Ranking!$C23),Puntaje!$D$41:$K$72,1,FALSE),IF(Ranking!$D$2=Ranking!$A$7,VLOOKUP(LARGE(Puntaje!$E$41:$E$72,Ranking!$C23),Puntaje!$E$41:$K$72,1,FALSE),IF(Ranking!$D$2=Ranking!$A$8,VLOOKUP(LARGE(Puntaje!$F$41:$F$72,Ranking!$C23),Puntaje!$F$41:$K$72,1,FALSE),IF(Ranking!$D$2=Ranking!$A$9,VLOOKUP(LARGE(Puntaje!$G$41:$G$72,Ranking!$C23),Puntaje!$G$41:$K$72,1,FALSE),IF(Ranking!$D$2=Ranking!$A$10,VLOOKUP(LARGE(Puntaje!$H$41:$H$72,Ranking!$C23),Puntaje!$H$41:$K$72,1,FALSE),IF(Ranking!$D$2=Ranking!$A$11,VLOOKUP(LARGE(Puntaje!$C$77:$C$108,Ranking!$C23),Puntaje!$C$77:$K$108,1,FALSE),IF(Ranking!$D$2=Ranking!$A$12,VLOOKUP(LARGE(Puntaje!$D$77:$D$108,Ranking!$C23),Puntaje!$D$77:$K$108,1,FALSE),IF(Ranking!$D$2=Ranking!$A$13,VLOOKUP(LARGE(Puntaje!$E$77:$E$108,Ranking!$C23),Puntaje!$E$77:$K$108,1,FALSE),IF(Ranking!$D$2=Ranking!$A$14,VLOOKUP(LARGE(Puntaje!$C$114:$C$145,Ranking!$C23),Puntaje!$C$114:$K$145,1,FALSE),IF($D$2=$A$15,VLOOKUP(LARGE(Puntaje!$I$41:$I$72,Ranking!$C23),Puntaje!$I$41:$K$72,1,FALSE),IF(Ranking!$D$2=Ranking!$A$16,VLOOKUP(LARGE(Puntaje!$F$77:$F$108,Ranking!$C23),Puntaje!$F$77:$K$108,1,FALSE),IF(Ranking!$D$2=Ranking!$A$17,VLOOKUP(LARGE(Puntaje!$D$114:$D$145,Ranking!$C23),Puntaje!$D$114:$K$145,1,FALSE),0))))))))))))))</f>
        <v>54.101801551790849</v>
      </c>
      <c r="F23" s="55" t="str">
        <f>VLOOKUP(D23,IND!$C$11:$CC$42,73,FALSE)</f>
        <v>Centro-occidente</v>
      </c>
      <c r="G23" s="55" t="str">
        <f>VLOOKUP(D23,IND!$C$11:$CC$42,76,FALSE)</f>
        <v>Alto</v>
      </c>
    </row>
    <row r="24" spans="1:14" ht="15.75" customHeight="1" x14ac:dyDescent="0.25">
      <c r="C24" s="57">
        <v>20</v>
      </c>
      <c r="D24" s="57" t="str">
        <f>IF($D$2=$A$4,VLOOKUP(LARGE(Puntaje!$I$5:$I$36,Ranking!$C24),Puntaje!$I$5:$K$36,3,FALSE), IF(Ranking!$D$2=Ranking!$A$5,VLOOKUP(LARGE(Puntaje!$C$41:$C$72,Ranking!$C24),Puntaje!$C$41:$K$72,9,FALSE),IF(Ranking!$D$2=Ranking!$A$6,VLOOKUP(LARGE(Puntaje!$D$41:$D$72,Ranking!$C24),Puntaje!$D$41:$K$72,8,FALSE),IF(Ranking!$D$2=Ranking!$A$7,VLOOKUP(LARGE(Puntaje!$E$41:$E$72,Ranking!$C24),Puntaje!$E$41:$K$72,7,FALSE),IF(Ranking!$D$2=Ranking!$A$8,VLOOKUP(LARGE(Puntaje!$F$41:$F$72,Ranking!$C24),Puntaje!$F$41:$K$72,6,FALSE),IF(Ranking!$D$2=Ranking!$A$9,VLOOKUP(LARGE(Puntaje!$G$41:$G$72,Ranking!$C24),Puntaje!$G$41:$K$72,5,FALSE),IF(Ranking!$D$2=Ranking!$A$10,VLOOKUP(LARGE(Puntaje!$H$41:$H$72,Ranking!$C24),Puntaje!$H$41:$K$72,4,FALSE),IF(Ranking!$D$2=Ranking!$A$11,VLOOKUP(LARGE(Puntaje!$C$77:$C$108,Ranking!$C24),Puntaje!$C$77:$K$108,9,FALSE),IF(Ranking!$D$2=Ranking!$A$12,VLOOKUP(LARGE(Puntaje!$D$77:$D$108,Ranking!$C24),Puntaje!$D$77:$K$108,8,FALSE),IF(Ranking!$D$2=Ranking!$A$13,VLOOKUP(LARGE(Puntaje!$E$77:$E$108,Ranking!$C24),Puntaje!$E$77:$K$108,7,FALSE),IF(Ranking!$D$2=Ranking!$A$14,VLOOKUP(LARGE(Puntaje!$C$114:$C$145,Ranking!$C24),Puntaje!$C$114:$K$145,9,FALSE),IF($D$2=$A$15,VLOOKUP(LARGE(Puntaje!$I$41:$I$72,Ranking!$C24),Puntaje!$I$41:$K$72,3,FALSE),IF(Ranking!$D$2=Ranking!$A$16,VLOOKUP(LARGE(Puntaje!$F$77:$F$108,Ranking!$C24),Puntaje!$F$77:$K$108,6,FALSE),IF(Ranking!$D$2=Ranking!$A$17,VLOOKUP(LARGE(Puntaje!$D$114:$D$145,Ranking!$C24),Puntaje!$D$114:$K$145,8,FALSE),0))))))))))))))</f>
        <v>Zacatecas</v>
      </c>
      <c r="E24" s="156">
        <f>IF($D$2=$A$4,VLOOKUP(LARGE(Puntaje!$I$5:$I$36,Ranking!$C24),Puntaje!$I$5:$K$36,1,FALSE), IF(Ranking!$D$2=Ranking!$A$5,VLOOKUP(LARGE(Puntaje!$C$41:$C$72,Ranking!$C24),Puntaje!$C$41:$K$72,1,FALSE),IF(Ranking!$D$2=Ranking!$A$6,VLOOKUP(LARGE(Puntaje!$D$41:$D$72,Ranking!$C24),Puntaje!$D$41:$K$72,1,FALSE),IF(Ranking!$D$2=Ranking!$A$7,VLOOKUP(LARGE(Puntaje!$E$41:$E$72,Ranking!$C24),Puntaje!$E$41:$K$72,1,FALSE),IF(Ranking!$D$2=Ranking!$A$8,VLOOKUP(LARGE(Puntaje!$F$41:$F$72,Ranking!$C24),Puntaje!$F$41:$K$72,1,FALSE),IF(Ranking!$D$2=Ranking!$A$9,VLOOKUP(LARGE(Puntaje!$G$41:$G$72,Ranking!$C24),Puntaje!$G$41:$K$72,1,FALSE),IF(Ranking!$D$2=Ranking!$A$10,VLOOKUP(LARGE(Puntaje!$H$41:$H$72,Ranking!$C24),Puntaje!$H$41:$K$72,1,FALSE),IF(Ranking!$D$2=Ranking!$A$11,VLOOKUP(LARGE(Puntaje!$C$77:$C$108,Ranking!$C24),Puntaje!$C$77:$K$108,1,FALSE),IF(Ranking!$D$2=Ranking!$A$12,VLOOKUP(LARGE(Puntaje!$D$77:$D$108,Ranking!$C24),Puntaje!$D$77:$K$108,1,FALSE),IF(Ranking!$D$2=Ranking!$A$13,VLOOKUP(LARGE(Puntaje!$E$77:$E$108,Ranking!$C24),Puntaje!$E$77:$K$108,1,FALSE),IF(Ranking!$D$2=Ranking!$A$14,VLOOKUP(LARGE(Puntaje!$C$114:$C$145,Ranking!$C24),Puntaje!$C$114:$K$145,1,FALSE),IF($D$2=$A$15,VLOOKUP(LARGE(Puntaje!$I$41:$I$72,Ranking!$C24),Puntaje!$I$41:$K$72,1,FALSE),IF(Ranking!$D$2=Ranking!$A$16,VLOOKUP(LARGE(Puntaje!$F$77:$F$108,Ranking!$C24),Puntaje!$F$77:$K$108,1,FALSE),IF(Ranking!$D$2=Ranking!$A$17,VLOOKUP(LARGE(Puntaje!$D$114:$D$145,Ranking!$C24),Puntaje!$D$114:$K$145,1,FALSE),0))))))))))))))</f>
        <v>47.718581453986296</v>
      </c>
      <c r="F24" s="57" t="str">
        <f>VLOOKUP(D24,IND!$C$11:$CC$42,73,FALSE)</f>
        <v>Centro-occidente</v>
      </c>
      <c r="G24" s="57" t="str">
        <f>VLOOKUP(D24,IND!$C$11:$CC$42,76,FALSE)</f>
        <v>Medio</v>
      </c>
    </row>
    <row r="25" spans="1:14" x14ac:dyDescent="0.25">
      <c r="C25" s="55">
        <v>21</v>
      </c>
      <c r="D25" s="55" t="str">
        <f>IF($D$2=$A$4,VLOOKUP(LARGE(Puntaje!$I$5:$I$36,Ranking!$C25),Puntaje!$I$5:$K$36,3,FALSE), IF(Ranking!$D$2=Ranking!$A$5,VLOOKUP(LARGE(Puntaje!$C$41:$C$72,Ranking!$C25),Puntaje!$C$41:$K$72,9,FALSE),IF(Ranking!$D$2=Ranking!$A$6,VLOOKUP(LARGE(Puntaje!$D$41:$D$72,Ranking!$C25),Puntaje!$D$41:$K$72,8,FALSE),IF(Ranking!$D$2=Ranking!$A$7,VLOOKUP(LARGE(Puntaje!$E$41:$E$72,Ranking!$C25),Puntaje!$E$41:$K$72,7,FALSE),IF(Ranking!$D$2=Ranking!$A$8,VLOOKUP(LARGE(Puntaje!$F$41:$F$72,Ranking!$C25),Puntaje!$F$41:$K$72,6,FALSE),IF(Ranking!$D$2=Ranking!$A$9,VLOOKUP(LARGE(Puntaje!$G$41:$G$72,Ranking!$C25),Puntaje!$G$41:$K$72,5,FALSE),IF(Ranking!$D$2=Ranking!$A$10,VLOOKUP(LARGE(Puntaje!$H$41:$H$72,Ranking!$C25),Puntaje!$H$41:$K$72,4,FALSE),IF(Ranking!$D$2=Ranking!$A$11,VLOOKUP(LARGE(Puntaje!$C$77:$C$108,Ranking!$C25),Puntaje!$C$77:$K$108,9,FALSE),IF(Ranking!$D$2=Ranking!$A$12,VLOOKUP(LARGE(Puntaje!$D$77:$D$108,Ranking!$C25),Puntaje!$D$77:$K$108,8,FALSE),IF(Ranking!$D$2=Ranking!$A$13,VLOOKUP(LARGE(Puntaje!$E$77:$E$108,Ranking!$C25),Puntaje!$E$77:$K$108,7,FALSE),IF(Ranking!$D$2=Ranking!$A$14,VLOOKUP(LARGE(Puntaje!$C$114:$C$145,Ranking!$C25),Puntaje!$C$114:$K$145,9,FALSE),IF($D$2=$A$15,VLOOKUP(LARGE(Puntaje!$I$41:$I$72,Ranking!$C25),Puntaje!$I$41:$K$72,3,FALSE),IF(Ranking!$D$2=Ranking!$A$16,VLOOKUP(LARGE(Puntaje!$F$77:$F$108,Ranking!$C25),Puntaje!$F$77:$K$108,6,FALSE),IF(Ranking!$D$2=Ranking!$A$17,VLOOKUP(LARGE(Puntaje!$D$114:$D$145,Ranking!$C25),Puntaje!$D$114:$K$145,8,FALSE),0))))))))))))))</f>
        <v>Morelos</v>
      </c>
      <c r="E25" s="156">
        <f>IF($D$2=$A$4,VLOOKUP(LARGE(Puntaje!$I$5:$I$36,Ranking!$C25),Puntaje!$I$5:$K$36,1,FALSE), IF(Ranking!$D$2=Ranking!$A$5,VLOOKUP(LARGE(Puntaje!$C$41:$C$72,Ranking!$C25),Puntaje!$C$41:$K$72,1,FALSE),IF(Ranking!$D$2=Ranking!$A$6,VLOOKUP(LARGE(Puntaje!$D$41:$D$72,Ranking!$C25),Puntaje!$D$41:$K$72,1,FALSE),IF(Ranking!$D$2=Ranking!$A$7,VLOOKUP(LARGE(Puntaje!$E$41:$E$72,Ranking!$C25),Puntaje!$E$41:$K$72,1,FALSE),IF(Ranking!$D$2=Ranking!$A$8,VLOOKUP(LARGE(Puntaje!$F$41:$F$72,Ranking!$C25),Puntaje!$F$41:$K$72,1,FALSE),IF(Ranking!$D$2=Ranking!$A$9,VLOOKUP(LARGE(Puntaje!$G$41:$G$72,Ranking!$C25),Puntaje!$G$41:$K$72,1,FALSE),IF(Ranking!$D$2=Ranking!$A$10,VLOOKUP(LARGE(Puntaje!$H$41:$H$72,Ranking!$C25),Puntaje!$H$41:$K$72,1,FALSE),IF(Ranking!$D$2=Ranking!$A$11,VLOOKUP(LARGE(Puntaje!$C$77:$C$108,Ranking!$C25),Puntaje!$C$77:$K$108,1,FALSE),IF(Ranking!$D$2=Ranking!$A$12,VLOOKUP(LARGE(Puntaje!$D$77:$D$108,Ranking!$C25),Puntaje!$D$77:$K$108,1,FALSE),IF(Ranking!$D$2=Ranking!$A$13,VLOOKUP(LARGE(Puntaje!$E$77:$E$108,Ranking!$C25),Puntaje!$E$77:$K$108,1,FALSE),IF(Ranking!$D$2=Ranking!$A$14,VLOOKUP(LARGE(Puntaje!$C$114:$C$145,Ranking!$C25),Puntaje!$C$114:$K$145,1,FALSE),IF($D$2=$A$15,VLOOKUP(LARGE(Puntaje!$I$41:$I$72,Ranking!$C25),Puntaje!$I$41:$K$72,1,FALSE),IF(Ranking!$D$2=Ranking!$A$16,VLOOKUP(LARGE(Puntaje!$F$77:$F$108,Ranking!$C25),Puntaje!$F$77:$K$108,1,FALSE),IF(Ranking!$D$2=Ranking!$A$17,VLOOKUP(LARGE(Puntaje!$D$114:$D$145,Ranking!$C25),Puntaje!$D$114:$K$145,1,FALSE),0))))))))))))))</f>
        <v>45.129120001865296</v>
      </c>
      <c r="F25" s="55" t="str">
        <f>VLOOKUP(D25,IND!$C$11:$CC$42,73,FALSE)</f>
        <v>Centro</v>
      </c>
      <c r="G25" s="55" t="str">
        <f>VLOOKUP(D25,IND!$C$11:$CC$42,76,FALSE)</f>
        <v>Medio</v>
      </c>
    </row>
    <row r="26" spans="1:14" x14ac:dyDescent="0.25">
      <c r="C26" s="57">
        <v>22</v>
      </c>
      <c r="D26" s="57" t="str">
        <f>IF($D$2=$A$4,VLOOKUP(LARGE(Puntaje!$I$5:$I$36,Ranking!$C26),Puntaje!$I$5:$K$36,3,FALSE), IF(Ranking!$D$2=Ranking!$A$5,VLOOKUP(LARGE(Puntaje!$C$41:$C$72,Ranking!$C26),Puntaje!$C$41:$K$72,9,FALSE),IF(Ranking!$D$2=Ranking!$A$6,VLOOKUP(LARGE(Puntaje!$D$41:$D$72,Ranking!$C26),Puntaje!$D$41:$K$72,8,FALSE),IF(Ranking!$D$2=Ranking!$A$7,VLOOKUP(LARGE(Puntaje!$E$41:$E$72,Ranking!$C26),Puntaje!$E$41:$K$72,7,FALSE),IF(Ranking!$D$2=Ranking!$A$8,VLOOKUP(LARGE(Puntaje!$F$41:$F$72,Ranking!$C26),Puntaje!$F$41:$K$72,6,FALSE),IF(Ranking!$D$2=Ranking!$A$9,VLOOKUP(LARGE(Puntaje!$G$41:$G$72,Ranking!$C26),Puntaje!$G$41:$K$72,5,FALSE),IF(Ranking!$D$2=Ranking!$A$10,VLOOKUP(LARGE(Puntaje!$H$41:$H$72,Ranking!$C26),Puntaje!$H$41:$K$72,4,FALSE),IF(Ranking!$D$2=Ranking!$A$11,VLOOKUP(LARGE(Puntaje!$C$77:$C$108,Ranking!$C26),Puntaje!$C$77:$K$108,9,FALSE),IF(Ranking!$D$2=Ranking!$A$12,VLOOKUP(LARGE(Puntaje!$D$77:$D$108,Ranking!$C26),Puntaje!$D$77:$K$108,8,FALSE),IF(Ranking!$D$2=Ranking!$A$13,VLOOKUP(LARGE(Puntaje!$E$77:$E$108,Ranking!$C26),Puntaje!$E$77:$K$108,7,FALSE),IF(Ranking!$D$2=Ranking!$A$14,VLOOKUP(LARGE(Puntaje!$C$114:$C$145,Ranking!$C26),Puntaje!$C$114:$K$145,9,FALSE),IF($D$2=$A$15,VLOOKUP(LARGE(Puntaje!$I$41:$I$72,Ranking!$C26),Puntaje!$I$41:$K$72,3,FALSE),IF(Ranking!$D$2=Ranking!$A$16,VLOOKUP(LARGE(Puntaje!$F$77:$F$108,Ranking!$C26),Puntaje!$F$77:$K$108,6,FALSE),IF(Ranking!$D$2=Ranking!$A$17,VLOOKUP(LARGE(Puntaje!$D$114:$D$145,Ranking!$C26),Puntaje!$D$114:$K$145,8,FALSE),0))))))))))))))</f>
        <v>Tlaxcala</v>
      </c>
      <c r="E26" s="156">
        <f>IF($D$2=$A$4,VLOOKUP(LARGE(Puntaje!$I$5:$I$36,Ranking!$C26),Puntaje!$I$5:$K$36,1,FALSE), IF(Ranking!$D$2=Ranking!$A$5,VLOOKUP(LARGE(Puntaje!$C$41:$C$72,Ranking!$C26),Puntaje!$C$41:$K$72,1,FALSE),IF(Ranking!$D$2=Ranking!$A$6,VLOOKUP(LARGE(Puntaje!$D$41:$D$72,Ranking!$C26),Puntaje!$D$41:$K$72,1,FALSE),IF(Ranking!$D$2=Ranking!$A$7,VLOOKUP(LARGE(Puntaje!$E$41:$E$72,Ranking!$C26),Puntaje!$E$41:$K$72,1,FALSE),IF(Ranking!$D$2=Ranking!$A$8,VLOOKUP(LARGE(Puntaje!$F$41:$F$72,Ranking!$C26),Puntaje!$F$41:$K$72,1,FALSE),IF(Ranking!$D$2=Ranking!$A$9,VLOOKUP(LARGE(Puntaje!$G$41:$G$72,Ranking!$C26),Puntaje!$G$41:$K$72,1,FALSE),IF(Ranking!$D$2=Ranking!$A$10,VLOOKUP(LARGE(Puntaje!$H$41:$H$72,Ranking!$C26),Puntaje!$H$41:$K$72,1,FALSE),IF(Ranking!$D$2=Ranking!$A$11,VLOOKUP(LARGE(Puntaje!$C$77:$C$108,Ranking!$C26),Puntaje!$C$77:$K$108,1,FALSE),IF(Ranking!$D$2=Ranking!$A$12,VLOOKUP(LARGE(Puntaje!$D$77:$D$108,Ranking!$C26),Puntaje!$D$77:$K$108,1,FALSE),IF(Ranking!$D$2=Ranking!$A$13,VLOOKUP(LARGE(Puntaje!$E$77:$E$108,Ranking!$C26),Puntaje!$E$77:$K$108,1,FALSE),IF(Ranking!$D$2=Ranking!$A$14,VLOOKUP(LARGE(Puntaje!$C$114:$C$145,Ranking!$C26),Puntaje!$C$114:$K$145,1,FALSE),IF($D$2=$A$15,VLOOKUP(LARGE(Puntaje!$I$41:$I$72,Ranking!$C26),Puntaje!$I$41:$K$72,1,FALSE),IF(Ranking!$D$2=Ranking!$A$16,VLOOKUP(LARGE(Puntaje!$F$77:$F$108,Ranking!$C26),Puntaje!$F$77:$K$108,1,FALSE),IF(Ranking!$D$2=Ranking!$A$17,VLOOKUP(LARGE(Puntaje!$D$114:$D$145,Ranking!$C26),Puntaje!$D$114:$K$145,1,FALSE),0))))))))))))))</f>
        <v>45.009602189217773</v>
      </c>
      <c r="F26" s="57" t="str">
        <f>VLOOKUP(D26,IND!$C$11:$CC$42,73,FALSE)</f>
        <v>Centro</v>
      </c>
      <c r="G26" s="57" t="str">
        <f>VLOOKUP(D26,IND!$C$11:$CC$42,76,FALSE)</f>
        <v>Medio</v>
      </c>
    </row>
    <row r="27" spans="1:14" x14ac:dyDescent="0.25">
      <c r="C27" s="55">
        <v>23</v>
      </c>
      <c r="D27" s="55" t="str">
        <f>IF($D$2=$A$4,VLOOKUP(LARGE(Puntaje!$I$5:$I$36,Ranking!$C27),Puntaje!$I$5:$K$36,3,FALSE), IF(Ranking!$D$2=Ranking!$A$5,VLOOKUP(LARGE(Puntaje!$C$41:$C$72,Ranking!$C27),Puntaje!$C$41:$K$72,9,FALSE),IF(Ranking!$D$2=Ranking!$A$6,VLOOKUP(LARGE(Puntaje!$D$41:$D$72,Ranking!$C27),Puntaje!$D$41:$K$72,8,FALSE),IF(Ranking!$D$2=Ranking!$A$7,VLOOKUP(LARGE(Puntaje!$E$41:$E$72,Ranking!$C27),Puntaje!$E$41:$K$72,7,FALSE),IF(Ranking!$D$2=Ranking!$A$8,VLOOKUP(LARGE(Puntaje!$F$41:$F$72,Ranking!$C27),Puntaje!$F$41:$K$72,6,FALSE),IF(Ranking!$D$2=Ranking!$A$9,VLOOKUP(LARGE(Puntaje!$G$41:$G$72,Ranking!$C27),Puntaje!$G$41:$K$72,5,FALSE),IF(Ranking!$D$2=Ranking!$A$10,VLOOKUP(LARGE(Puntaje!$H$41:$H$72,Ranking!$C27),Puntaje!$H$41:$K$72,4,FALSE),IF(Ranking!$D$2=Ranking!$A$11,VLOOKUP(LARGE(Puntaje!$C$77:$C$108,Ranking!$C27),Puntaje!$C$77:$K$108,9,FALSE),IF(Ranking!$D$2=Ranking!$A$12,VLOOKUP(LARGE(Puntaje!$D$77:$D$108,Ranking!$C27),Puntaje!$D$77:$K$108,8,FALSE),IF(Ranking!$D$2=Ranking!$A$13,VLOOKUP(LARGE(Puntaje!$E$77:$E$108,Ranking!$C27),Puntaje!$E$77:$K$108,7,FALSE),IF(Ranking!$D$2=Ranking!$A$14,VLOOKUP(LARGE(Puntaje!$C$114:$C$145,Ranking!$C27),Puntaje!$C$114:$K$145,9,FALSE),IF($D$2=$A$15,VLOOKUP(LARGE(Puntaje!$I$41:$I$72,Ranking!$C27),Puntaje!$I$41:$K$72,3,FALSE),IF(Ranking!$D$2=Ranking!$A$16,VLOOKUP(LARGE(Puntaje!$F$77:$F$108,Ranking!$C27),Puntaje!$F$77:$K$108,6,FALSE),IF(Ranking!$D$2=Ranking!$A$17,VLOOKUP(LARGE(Puntaje!$D$114:$D$145,Ranking!$C27),Puntaje!$D$114:$K$145,8,FALSE),0))))))))))))))</f>
        <v>Colima</v>
      </c>
      <c r="E27" s="156">
        <f>IF($D$2=$A$4,VLOOKUP(LARGE(Puntaje!$I$5:$I$36,Ranking!$C27),Puntaje!$I$5:$K$36,1,FALSE), IF(Ranking!$D$2=Ranking!$A$5,VLOOKUP(LARGE(Puntaje!$C$41:$C$72,Ranking!$C27),Puntaje!$C$41:$K$72,1,FALSE),IF(Ranking!$D$2=Ranking!$A$6,VLOOKUP(LARGE(Puntaje!$D$41:$D$72,Ranking!$C27),Puntaje!$D$41:$K$72,1,FALSE),IF(Ranking!$D$2=Ranking!$A$7,VLOOKUP(LARGE(Puntaje!$E$41:$E$72,Ranking!$C27),Puntaje!$E$41:$K$72,1,FALSE),IF(Ranking!$D$2=Ranking!$A$8,VLOOKUP(LARGE(Puntaje!$F$41:$F$72,Ranking!$C27),Puntaje!$F$41:$K$72,1,FALSE),IF(Ranking!$D$2=Ranking!$A$9,VLOOKUP(LARGE(Puntaje!$G$41:$G$72,Ranking!$C27),Puntaje!$G$41:$K$72,1,FALSE),IF(Ranking!$D$2=Ranking!$A$10,VLOOKUP(LARGE(Puntaje!$H$41:$H$72,Ranking!$C27),Puntaje!$H$41:$K$72,1,FALSE),IF(Ranking!$D$2=Ranking!$A$11,VLOOKUP(LARGE(Puntaje!$C$77:$C$108,Ranking!$C27),Puntaje!$C$77:$K$108,1,FALSE),IF(Ranking!$D$2=Ranking!$A$12,VLOOKUP(LARGE(Puntaje!$D$77:$D$108,Ranking!$C27),Puntaje!$D$77:$K$108,1,FALSE),IF(Ranking!$D$2=Ranking!$A$13,VLOOKUP(LARGE(Puntaje!$E$77:$E$108,Ranking!$C27),Puntaje!$E$77:$K$108,1,FALSE),IF(Ranking!$D$2=Ranking!$A$14,VLOOKUP(LARGE(Puntaje!$C$114:$C$145,Ranking!$C27),Puntaje!$C$114:$K$145,1,FALSE),IF($D$2=$A$15,VLOOKUP(LARGE(Puntaje!$I$41:$I$72,Ranking!$C27),Puntaje!$I$41:$K$72,1,FALSE),IF(Ranking!$D$2=Ranking!$A$16,VLOOKUP(LARGE(Puntaje!$F$77:$F$108,Ranking!$C27),Puntaje!$F$77:$K$108,1,FALSE),IF(Ranking!$D$2=Ranking!$A$17,VLOOKUP(LARGE(Puntaje!$D$114:$D$145,Ranking!$C27),Puntaje!$D$114:$K$145,1,FALSE),0))))))))))))))</f>
        <v>43.076628563041112</v>
      </c>
      <c r="F27" s="55" t="str">
        <f>VLOOKUP(D27,IND!$C$11:$CC$42,73,FALSE)</f>
        <v>Centro-occidente</v>
      </c>
      <c r="G27" s="55" t="str">
        <f>VLOOKUP(D27,IND!$C$11:$CC$42,76,FALSE)</f>
        <v>Muy bajo</v>
      </c>
    </row>
    <row r="28" spans="1:14" ht="15.75" customHeight="1" x14ac:dyDescent="0.25">
      <c r="C28" s="57">
        <v>24</v>
      </c>
      <c r="D28" s="57" t="str">
        <f>IF($D$2=$A$4,VLOOKUP(LARGE(Puntaje!$I$5:$I$36,Ranking!$C28),Puntaje!$I$5:$K$36,3,FALSE), IF(Ranking!$D$2=Ranking!$A$5,VLOOKUP(LARGE(Puntaje!$C$41:$C$72,Ranking!$C28),Puntaje!$C$41:$K$72,9,FALSE),IF(Ranking!$D$2=Ranking!$A$6,VLOOKUP(LARGE(Puntaje!$D$41:$D$72,Ranking!$C28),Puntaje!$D$41:$K$72,8,FALSE),IF(Ranking!$D$2=Ranking!$A$7,VLOOKUP(LARGE(Puntaje!$E$41:$E$72,Ranking!$C28),Puntaje!$E$41:$K$72,7,FALSE),IF(Ranking!$D$2=Ranking!$A$8,VLOOKUP(LARGE(Puntaje!$F$41:$F$72,Ranking!$C28),Puntaje!$F$41:$K$72,6,FALSE),IF(Ranking!$D$2=Ranking!$A$9,VLOOKUP(LARGE(Puntaje!$G$41:$G$72,Ranking!$C28),Puntaje!$G$41:$K$72,5,FALSE),IF(Ranking!$D$2=Ranking!$A$10,VLOOKUP(LARGE(Puntaje!$H$41:$H$72,Ranking!$C28),Puntaje!$H$41:$K$72,4,FALSE),IF(Ranking!$D$2=Ranking!$A$11,VLOOKUP(LARGE(Puntaje!$C$77:$C$108,Ranking!$C28),Puntaje!$C$77:$K$108,9,FALSE),IF(Ranking!$D$2=Ranking!$A$12,VLOOKUP(LARGE(Puntaje!$D$77:$D$108,Ranking!$C28),Puntaje!$D$77:$K$108,8,FALSE),IF(Ranking!$D$2=Ranking!$A$13,VLOOKUP(LARGE(Puntaje!$E$77:$E$108,Ranking!$C28),Puntaje!$E$77:$K$108,7,FALSE),IF(Ranking!$D$2=Ranking!$A$14,VLOOKUP(LARGE(Puntaje!$C$114:$C$145,Ranking!$C28),Puntaje!$C$114:$K$145,9,FALSE),IF($D$2=$A$15,VLOOKUP(LARGE(Puntaje!$I$41:$I$72,Ranking!$C28),Puntaje!$I$41:$K$72,3,FALSE),IF(Ranking!$D$2=Ranking!$A$16,VLOOKUP(LARGE(Puntaje!$F$77:$F$108,Ranking!$C28),Puntaje!$F$77:$K$108,6,FALSE),IF(Ranking!$D$2=Ranking!$A$17,VLOOKUP(LARGE(Puntaje!$D$114:$D$145,Ranking!$C28),Puntaje!$D$114:$K$145,8,FALSE),0))))))))))))))</f>
        <v>Guerrero</v>
      </c>
      <c r="E28" s="156">
        <f>IF($D$2=$A$4,VLOOKUP(LARGE(Puntaje!$I$5:$I$36,Ranking!$C28),Puntaje!$I$5:$K$36,1,FALSE), IF(Ranking!$D$2=Ranking!$A$5,VLOOKUP(LARGE(Puntaje!$C$41:$C$72,Ranking!$C28),Puntaje!$C$41:$K$72,1,FALSE),IF(Ranking!$D$2=Ranking!$A$6,VLOOKUP(LARGE(Puntaje!$D$41:$D$72,Ranking!$C28),Puntaje!$D$41:$K$72,1,FALSE),IF(Ranking!$D$2=Ranking!$A$7,VLOOKUP(LARGE(Puntaje!$E$41:$E$72,Ranking!$C28),Puntaje!$E$41:$K$72,1,FALSE),IF(Ranking!$D$2=Ranking!$A$8,VLOOKUP(LARGE(Puntaje!$F$41:$F$72,Ranking!$C28),Puntaje!$F$41:$K$72,1,FALSE),IF(Ranking!$D$2=Ranking!$A$9,VLOOKUP(LARGE(Puntaje!$G$41:$G$72,Ranking!$C28),Puntaje!$G$41:$K$72,1,FALSE),IF(Ranking!$D$2=Ranking!$A$10,VLOOKUP(LARGE(Puntaje!$H$41:$H$72,Ranking!$C28),Puntaje!$H$41:$K$72,1,FALSE),IF(Ranking!$D$2=Ranking!$A$11,VLOOKUP(LARGE(Puntaje!$C$77:$C$108,Ranking!$C28),Puntaje!$C$77:$K$108,1,FALSE),IF(Ranking!$D$2=Ranking!$A$12,VLOOKUP(LARGE(Puntaje!$D$77:$D$108,Ranking!$C28),Puntaje!$D$77:$K$108,1,FALSE),IF(Ranking!$D$2=Ranking!$A$13,VLOOKUP(LARGE(Puntaje!$E$77:$E$108,Ranking!$C28),Puntaje!$E$77:$K$108,1,FALSE),IF(Ranking!$D$2=Ranking!$A$14,VLOOKUP(LARGE(Puntaje!$C$114:$C$145,Ranking!$C28),Puntaje!$C$114:$K$145,1,FALSE),IF($D$2=$A$15,VLOOKUP(LARGE(Puntaje!$I$41:$I$72,Ranking!$C28),Puntaje!$I$41:$K$72,1,FALSE),IF(Ranking!$D$2=Ranking!$A$16,VLOOKUP(LARGE(Puntaje!$F$77:$F$108,Ranking!$C28),Puntaje!$F$77:$K$108,1,FALSE),IF(Ranking!$D$2=Ranking!$A$17,VLOOKUP(LARGE(Puntaje!$D$114:$D$145,Ranking!$C28),Puntaje!$D$114:$K$145,1,FALSE),0))))))))))))))</f>
        <v>38.993884237748489</v>
      </c>
      <c r="F28" s="57" t="str">
        <f>VLOOKUP(D28,IND!$C$11:$CC$42,73,FALSE)</f>
        <v>Sur-sureste</v>
      </c>
      <c r="G28" s="57" t="str">
        <f>VLOOKUP(D28,IND!$C$11:$CC$42,76,FALSE)</f>
        <v>Muy alto</v>
      </c>
    </row>
    <row r="29" spans="1:14" x14ac:dyDescent="0.25">
      <c r="C29" s="55">
        <v>25</v>
      </c>
      <c r="D29" s="55" t="str">
        <f>IF($D$2=$A$4,VLOOKUP(LARGE(Puntaje!$I$5:$I$36,Ranking!$C29),Puntaje!$I$5:$K$36,3,FALSE), IF(Ranking!$D$2=Ranking!$A$5,VLOOKUP(LARGE(Puntaje!$C$41:$C$72,Ranking!$C29),Puntaje!$C$41:$K$72,9,FALSE),IF(Ranking!$D$2=Ranking!$A$6,VLOOKUP(LARGE(Puntaje!$D$41:$D$72,Ranking!$C29),Puntaje!$D$41:$K$72,8,FALSE),IF(Ranking!$D$2=Ranking!$A$7,VLOOKUP(LARGE(Puntaje!$E$41:$E$72,Ranking!$C29),Puntaje!$E$41:$K$72,7,FALSE),IF(Ranking!$D$2=Ranking!$A$8,VLOOKUP(LARGE(Puntaje!$F$41:$F$72,Ranking!$C29),Puntaje!$F$41:$K$72,6,FALSE),IF(Ranking!$D$2=Ranking!$A$9,VLOOKUP(LARGE(Puntaje!$G$41:$G$72,Ranking!$C29),Puntaje!$G$41:$K$72,5,FALSE),IF(Ranking!$D$2=Ranking!$A$10,VLOOKUP(LARGE(Puntaje!$H$41:$H$72,Ranking!$C29),Puntaje!$H$41:$K$72,4,FALSE),IF(Ranking!$D$2=Ranking!$A$11,VLOOKUP(LARGE(Puntaje!$C$77:$C$108,Ranking!$C29),Puntaje!$C$77:$K$108,9,FALSE),IF(Ranking!$D$2=Ranking!$A$12,VLOOKUP(LARGE(Puntaje!$D$77:$D$108,Ranking!$C29),Puntaje!$D$77:$K$108,8,FALSE),IF(Ranking!$D$2=Ranking!$A$13,VLOOKUP(LARGE(Puntaje!$E$77:$E$108,Ranking!$C29),Puntaje!$E$77:$K$108,7,FALSE),IF(Ranking!$D$2=Ranking!$A$14,VLOOKUP(LARGE(Puntaje!$C$114:$C$145,Ranking!$C29),Puntaje!$C$114:$K$145,9,FALSE),IF($D$2=$A$15,VLOOKUP(LARGE(Puntaje!$I$41:$I$72,Ranking!$C29),Puntaje!$I$41:$K$72,3,FALSE),IF(Ranking!$D$2=Ranking!$A$16,VLOOKUP(LARGE(Puntaje!$F$77:$F$108,Ranking!$C29),Puntaje!$F$77:$K$108,6,FALSE),IF(Ranking!$D$2=Ranking!$A$17,VLOOKUP(LARGE(Puntaje!$D$114:$D$145,Ranking!$C29),Puntaje!$D$114:$K$145,8,FALSE),0))))))))))))))</f>
        <v>Michoacán</v>
      </c>
      <c r="E29" s="156">
        <f>IF($D$2=$A$4,VLOOKUP(LARGE(Puntaje!$I$5:$I$36,Ranking!$C29),Puntaje!$I$5:$K$36,1,FALSE), IF(Ranking!$D$2=Ranking!$A$5,VLOOKUP(LARGE(Puntaje!$C$41:$C$72,Ranking!$C29),Puntaje!$C$41:$K$72,1,FALSE),IF(Ranking!$D$2=Ranking!$A$6,VLOOKUP(LARGE(Puntaje!$D$41:$D$72,Ranking!$C29),Puntaje!$D$41:$K$72,1,FALSE),IF(Ranking!$D$2=Ranking!$A$7,VLOOKUP(LARGE(Puntaje!$E$41:$E$72,Ranking!$C29),Puntaje!$E$41:$K$72,1,FALSE),IF(Ranking!$D$2=Ranking!$A$8,VLOOKUP(LARGE(Puntaje!$F$41:$F$72,Ranking!$C29),Puntaje!$F$41:$K$72,1,FALSE),IF(Ranking!$D$2=Ranking!$A$9,VLOOKUP(LARGE(Puntaje!$G$41:$G$72,Ranking!$C29),Puntaje!$G$41:$K$72,1,FALSE),IF(Ranking!$D$2=Ranking!$A$10,VLOOKUP(LARGE(Puntaje!$H$41:$H$72,Ranking!$C29),Puntaje!$H$41:$K$72,1,FALSE),IF(Ranking!$D$2=Ranking!$A$11,VLOOKUP(LARGE(Puntaje!$C$77:$C$108,Ranking!$C29),Puntaje!$C$77:$K$108,1,FALSE),IF(Ranking!$D$2=Ranking!$A$12,VLOOKUP(LARGE(Puntaje!$D$77:$D$108,Ranking!$C29),Puntaje!$D$77:$K$108,1,FALSE),IF(Ranking!$D$2=Ranking!$A$13,VLOOKUP(LARGE(Puntaje!$E$77:$E$108,Ranking!$C29),Puntaje!$E$77:$K$108,1,FALSE),IF(Ranking!$D$2=Ranking!$A$14,VLOOKUP(LARGE(Puntaje!$C$114:$C$145,Ranking!$C29),Puntaje!$C$114:$K$145,1,FALSE),IF($D$2=$A$15,VLOOKUP(LARGE(Puntaje!$I$41:$I$72,Ranking!$C29),Puntaje!$I$41:$K$72,1,FALSE),IF(Ranking!$D$2=Ranking!$A$16,VLOOKUP(LARGE(Puntaje!$F$77:$F$108,Ranking!$C29),Puntaje!$F$77:$K$108,1,FALSE),IF(Ranking!$D$2=Ranking!$A$17,VLOOKUP(LARGE(Puntaje!$D$114:$D$145,Ranking!$C29),Puntaje!$D$114:$K$145,1,FALSE),0))))))))))))))</f>
        <v>38.900597206658908</v>
      </c>
      <c r="F29" s="55" t="str">
        <f>VLOOKUP(D29,IND!$C$11:$CC$42,73,FALSE)</f>
        <v>Centro-occidente</v>
      </c>
      <c r="G29" s="55" t="str">
        <f>VLOOKUP(D29,IND!$C$11:$CC$42,76,FALSE)</f>
        <v>Alto</v>
      </c>
    </row>
    <row r="30" spans="1:14" x14ac:dyDescent="0.25">
      <c r="C30" s="57">
        <v>26</v>
      </c>
      <c r="D30" s="57" t="str">
        <f>IF($D$2=$A$4,VLOOKUP(LARGE(Puntaje!$I$5:$I$36,Ranking!$C30),Puntaje!$I$5:$K$36,3,FALSE), IF(Ranking!$D$2=Ranking!$A$5,VLOOKUP(LARGE(Puntaje!$C$41:$C$72,Ranking!$C30),Puntaje!$C$41:$K$72,9,FALSE),IF(Ranking!$D$2=Ranking!$A$6,VLOOKUP(LARGE(Puntaje!$D$41:$D$72,Ranking!$C30),Puntaje!$D$41:$K$72,8,FALSE),IF(Ranking!$D$2=Ranking!$A$7,VLOOKUP(LARGE(Puntaje!$E$41:$E$72,Ranking!$C30),Puntaje!$E$41:$K$72,7,FALSE),IF(Ranking!$D$2=Ranking!$A$8,VLOOKUP(LARGE(Puntaje!$F$41:$F$72,Ranking!$C30),Puntaje!$F$41:$K$72,6,FALSE),IF(Ranking!$D$2=Ranking!$A$9,VLOOKUP(LARGE(Puntaje!$G$41:$G$72,Ranking!$C30),Puntaje!$G$41:$K$72,5,FALSE),IF(Ranking!$D$2=Ranking!$A$10,VLOOKUP(LARGE(Puntaje!$H$41:$H$72,Ranking!$C30),Puntaje!$H$41:$K$72,4,FALSE),IF(Ranking!$D$2=Ranking!$A$11,VLOOKUP(LARGE(Puntaje!$C$77:$C$108,Ranking!$C30),Puntaje!$C$77:$K$108,9,FALSE),IF(Ranking!$D$2=Ranking!$A$12,VLOOKUP(LARGE(Puntaje!$D$77:$D$108,Ranking!$C30),Puntaje!$D$77:$K$108,8,FALSE),IF(Ranking!$D$2=Ranking!$A$13,VLOOKUP(LARGE(Puntaje!$E$77:$E$108,Ranking!$C30),Puntaje!$E$77:$K$108,7,FALSE),IF(Ranking!$D$2=Ranking!$A$14,VLOOKUP(LARGE(Puntaje!$C$114:$C$145,Ranking!$C30),Puntaje!$C$114:$K$145,9,FALSE),IF($D$2=$A$15,VLOOKUP(LARGE(Puntaje!$I$41:$I$72,Ranking!$C30),Puntaje!$I$41:$K$72,3,FALSE),IF(Ranking!$D$2=Ranking!$A$16,VLOOKUP(LARGE(Puntaje!$F$77:$F$108,Ranking!$C30),Puntaje!$F$77:$K$108,6,FALSE),IF(Ranking!$D$2=Ranking!$A$17,VLOOKUP(LARGE(Puntaje!$D$114:$D$145,Ranking!$C30),Puntaje!$D$114:$K$145,8,FALSE),0))))))))))))))</f>
        <v>Veracruz</v>
      </c>
      <c r="E30" s="156">
        <f>IF($D$2=$A$4,VLOOKUP(LARGE(Puntaje!$I$5:$I$36,Ranking!$C30),Puntaje!$I$5:$K$36,1,FALSE), IF(Ranking!$D$2=Ranking!$A$5,VLOOKUP(LARGE(Puntaje!$C$41:$C$72,Ranking!$C30),Puntaje!$C$41:$K$72,1,FALSE),IF(Ranking!$D$2=Ranking!$A$6,VLOOKUP(LARGE(Puntaje!$D$41:$D$72,Ranking!$C30),Puntaje!$D$41:$K$72,1,FALSE),IF(Ranking!$D$2=Ranking!$A$7,VLOOKUP(LARGE(Puntaje!$E$41:$E$72,Ranking!$C30),Puntaje!$E$41:$K$72,1,FALSE),IF(Ranking!$D$2=Ranking!$A$8,VLOOKUP(LARGE(Puntaje!$F$41:$F$72,Ranking!$C30),Puntaje!$F$41:$K$72,1,FALSE),IF(Ranking!$D$2=Ranking!$A$9,VLOOKUP(LARGE(Puntaje!$G$41:$G$72,Ranking!$C30),Puntaje!$G$41:$K$72,1,FALSE),IF(Ranking!$D$2=Ranking!$A$10,VLOOKUP(LARGE(Puntaje!$H$41:$H$72,Ranking!$C30),Puntaje!$H$41:$K$72,1,FALSE),IF(Ranking!$D$2=Ranking!$A$11,VLOOKUP(LARGE(Puntaje!$C$77:$C$108,Ranking!$C30),Puntaje!$C$77:$K$108,1,FALSE),IF(Ranking!$D$2=Ranking!$A$12,VLOOKUP(LARGE(Puntaje!$D$77:$D$108,Ranking!$C30),Puntaje!$D$77:$K$108,1,FALSE),IF(Ranking!$D$2=Ranking!$A$13,VLOOKUP(LARGE(Puntaje!$E$77:$E$108,Ranking!$C30),Puntaje!$E$77:$K$108,1,FALSE),IF(Ranking!$D$2=Ranking!$A$14,VLOOKUP(LARGE(Puntaje!$C$114:$C$145,Ranking!$C30),Puntaje!$C$114:$K$145,1,FALSE),IF($D$2=$A$15,VLOOKUP(LARGE(Puntaje!$I$41:$I$72,Ranking!$C30),Puntaje!$I$41:$K$72,1,FALSE),IF(Ranking!$D$2=Ranking!$A$16,VLOOKUP(LARGE(Puntaje!$F$77:$F$108,Ranking!$C30),Puntaje!$F$77:$K$108,1,FALSE),IF(Ranking!$D$2=Ranking!$A$17,VLOOKUP(LARGE(Puntaje!$D$114:$D$145,Ranking!$C30),Puntaje!$D$114:$K$145,1,FALSE),0))))))))))))))</f>
        <v>33.271113975208699</v>
      </c>
      <c r="F30" s="57" t="str">
        <f>VLOOKUP(D30,IND!$C$11:$CC$42,73,FALSE)</f>
        <v>Sur-sureste</v>
      </c>
      <c r="G30" s="57" t="str">
        <f>VLOOKUP(D30,IND!$C$11:$CC$42,76,FALSE)</f>
        <v>Alto</v>
      </c>
    </row>
    <row r="31" spans="1:14" x14ac:dyDescent="0.25">
      <c r="C31" s="55">
        <v>27</v>
      </c>
      <c r="D31" s="55" t="str">
        <f>IF($D$2=$A$4,VLOOKUP(LARGE(Puntaje!$I$5:$I$36,Ranking!$C31),Puntaje!$I$5:$K$36,3,FALSE), IF(Ranking!$D$2=Ranking!$A$5,VLOOKUP(LARGE(Puntaje!$C$41:$C$72,Ranking!$C31),Puntaje!$C$41:$K$72,9,FALSE),IF(Ranking!$D$2=Ranking!$A$6,VLOOKUP(LARGE(Puntaje!$D$41:$D$72,Ranking!$C31),Puntaje!$D$41:$K$72,8,FALSE),IF(Ranking!$D$2=Ranking!$A$7,VLOOKUP(LARGE(Puntaje!$E$41:$E$72,Ranking!$C31),Puntaje!$E$41:$K$72,7,FALSE),IF(Ranking!$D$2=Ranking!$A$8,VLOOKUP(LARGE(Puntaje!$F$41:$F$72,Ranking!$C31),Puntaje!$F$41:$K$72,6,FALSE),IF(Ranking!$D$2=Ranking!$A$9,VLOOKUP(LARGE(Puntaje!$G$41:$G$72,Ranking!$C31),Puntaje!$G$41:$K$72,5,FALSE),IF(Ranking!$D$2=Ranking!$A$10,VLOOKUP(LARGE(Puntaje!$H$41:$H$72,Ranking!$C31),Puntaje!$H$41:$K$72,4,FALSE),IF(Ranking!$D$2=Ranking!$A$11,VLOOKUP(LARGE(Puntaje!$C$77:$C$108,Ranking!$C31),Puntaje!$C$77:$K$108,9,FALSE),IF(Ranking!$D$2=Ranking!$A$12,VLOOKUP(LARGE(Puntaje!$D$77:$D$108,Ranking!$C31),Puntaje!$D$77:$K$108,8,FALSE),IF(Ranking!$D$2=Ranking!$A$13,VLOOKUP(LARGE(Puntaje!$E$77:$E$108,Ranking!$C31),Puntaje!$E$77:$K$108,7,FALSE),IF(Ranking!$D$2=Ranking!$A$14,VLOOKUP(LARGE(Puntaje!$C$114:$C$145,Ranking!$C31),Puntaje!$C$114:$K$145,9,FALSE),IF($D$2=$A$15,VLOOKUP(LARGE(Puntaje!$I$41:$I$72,Ranking!$C31),Puntaje!$I$41:$K$72,3,FALSE),IF(Ranking!$D$2=Ranking!$A$16,VLOOKUP(LARGE(Puntaje!$F$77:$F$108,Ranking!$C31),Puntaje!$F$77:$K$108,6,FALSE),IF(Ranking!$D$2=Ranking!$A$17,VLOOKUP(LARGE(Puntaje!$D$114:$D$145,Ranking!$C31),Puntaje!$D$114:$K$145,8,FALSE),0))))))))))))))</f>
        <v>Baja California</v>
      </c>
      <c r="E31" s="156">
        <f>IF($D$2=$A$4,VLOOKUP(LARGE(Puntaje!$I$5:$I$36,Ranking!$C31),Puntaje!$I$5:$K$36,1,FALSE), IF(Ranking!$D$2=Ranking!$A$5,VLOOKUP(LARGE(Puntaje!$C$41:$C$72,Ranking!$C31),Puntaje!$C$41:$K$72,1,FALSE),IF(Ranking!$D$2=Ranking!$A$6,VLOOKUP(LARGE(Puntaje!$D$41:$D$72,Ranking!$C31),Puntaje!$D$41:$K$72,1,FALSE),IF(Ranking!$D$2=Ranking!$A$7,VLOOKUP(LARGE(Puntaje!$E$41:$E$72,Ranking!$C31),Puntaje!$E$41:$K$72,1,FALSE),IF(Ranking!$D$2=Ranking!$A$8,VLOOKUP(LARGE(Puntaje!$F$41:$F$72,Ranking!$C31),Puntaje!$F$41:$K$72,1,FALSE),IF(Ranking!$D$2=Ranking!$A$9,VLOOKUP(LARGE(Puntaje!$G$41:$G$72,Ranking!$C31),Puntaje!$G$41:$K$72,1,FALSE),IF(Ranking!$D$2=Ranking!$A$10,VLOOKUP(LARGE(Puntaje!$H$41:$H$72,Ranking!$C31),Puntaje!$H$41:$K$72,1,FALSE),IF(Ranking!$D$2=Ranking!$A$11,VLOOKUP(LARGE(Puntaje!$C$77:$C$108,Ranking!$C31),Puntaje!$C$77:$K$108,1,FALSE),IF(Ranking!$D$2=Ranking!$A$12,VLOOKUP(LARGE(Puntaje!$D$77:$D$108,Ranking!$C31),Puntaje!$D$77:$K$108,1,FALSE),IF(Ranking!$D$2=Ranking!$A$13,VLOOKUP(LARGE(Puntaje!$E$77:$E$108,Ranking!$C31),Puntaje!$E$77:$K$108,1,FALSE),IF(Ranking!$D$2=Ranking!$A$14,VLOOKUP(LARGE(Puntaje!$C$114:$C$145,Ranking!$C31),Puntaje!$C$114:$K$145,1,FALSE),IF($D$2=$A$15,VLOOKUP(LARGE(Puntaje!$I$41:$I$72,Ranking!$C31),Puntaje!$I$41:$K$72,1,FALSE),IF(Ranking!$D$2=Ranking!$A$16,VLOOKUP(LARGE(Puntaje!$F$77:$F$108,Ranking!$C31),Puntaje!$F$77:$K$108,1,FALSE),IF(Ranking!$D$2=Ranking!$A$17,VLOOKUP(LARGE(Puntaje!$D$114:$D$145,Ranking!$C31),Puntaje!$D$114:$K$145,1,FALSE),0))))))))))))))</f>
        <v>31.309492923711666</v>
      </c>
      <c r="F31" s="55" t="str">
        <f>VLOOKUP(D31,IND!$C$11:$CC$42,73,FALSE)</f>
        <v>Noroeste</v>
      </c>
      <c r="G31" s="55" t="str">
        <f>VLOOKUP(D31,IND!$C$11:$CC$42,76,FALSE)</f>
        <v>Muy bajo</v>
      </c>
    </row>
    <row r="32" spans="1:14" x14ac:dyDescent="0.25">
      <c r="C32" s="57">
        <v>28</v>
      </c>
      <c r="D32" s="57" t="str">
        <f>IF($D$2=$A$4,VLOOKUP(LARGE(Puntaje!$I$5:$I$36,Ranking!$C32),Puntaje!$I$5:$K$36,3,FALSE), IF(Ranking!$D$2=Ranking!$A$5,VLOOKUP(LARGE(Puntaje!$C$41:$C$72,Ranking!$C32),Puntaje!$C$41:$K$72,9,FALSE),IF(Ranking!$D$2=Ranking!$A$6,VLOOKUP(LARGE(Puntaje!$D$41:$D$72,Ranking!$C32),Puntaje!$D$41:$K$72,8,FALSE),IF(Ranking!$D$2=Ranking!$A$7,VLOOKUP(LARGE(Puntaje!$E$41:$E$72,Ranking!$C32),Puntaje!$E$41:$K$72,7,FALSE),IF(Ranking!$D$2=Ranking!$A$8,VLOOKUP(LARGE(Puntaje!$F$41:$F$72,Ranking!$C32),Puntaje!$F$41:$K$72,6,FALSE),IF(Ranking!$D$2=Ranking!$A$9,VLOOKUP(LARGE(Puntaje!$G$41:$G$72,Ranking!$C32),Puntaje!$G$41:$K$72,5,FALSE),IF(Ranking!$D$2=Ranking!$A$10,VLOOKUP(LARGE(Puntaje!$H$41:$H$72,Ranking!$C32),Puntaje!$H$41:$K$72,4,FALSE),IF(Ranking!$D$2=Ranking!$A$11,VLOOKUP(LARGE(Puntaje!$C$77:$C$108,Ranking!$C32),Puntaje!$C$77:$K$108,9,FALSE),IF(Ranking!$D$2=Ranking!$A$12,VLOOKUP(LARGE(Puntaje!$D$77:$D$108,Ranking!$C32),Puntaje!$D$77:$K$108,8,FALSE),IF(Ranking!$D$2=Ranking!$A$13,VLOOKUP(LARGE(Puntaje!$E$77:$E$108,Ranking!$C32),Puntaje!$E$77:$K$108,7,FALSE),IF(Ranking!$D$2=Ranking!$A$14,VLOOKUP(LARGE(Puntaje!$C$114:$C$145,Ranking!$C32),Puntaje!$C$114:$K$145,9,FALSE),IF($D$2=$A$15,VLOOKUP(LARGE(Puntaje!$I$41:$I$72,Ranking!$C32),Puntaje!$I$41:$K$72,3,FALSE),IF(Ranking!$D$2=Ranking!$A$16,VLOOKUP(LARGE(Puntaje!$F$77:$F$108,Ranking!$C32),Puntaje!$F$77:$K$108,6,FALSE),IF(Ranking!$D$2=Ranking!$A$17,VLOOKUP(LARGE(Puntaje!$D$114:$D$145,Ranking!$C32),Puntaje!$D$114:$K$145,8,FALSE),0))))))))))))))</f>
        <v>Puebla</v>
      </c>
      <c r="E32" s="156">
        <f>IF($D$2=$A$4,VLOOKUP(LARGE(Puntaje!$I$5:$I$36,Ranking!$C32),Puntaje!$I$5:$K$36,1,FALSE), IF(Ranking!$D$2=Ranking!$A$5,VLOOKUP(LARGE(Puntaje!$C$41:$C$72,Ranking!$C32),Puntaje!$C$41:$K$72,1,FALSE),IF(Ranking!$D$2=Ranking!$A$6,VLOOKUP(LARGE(Puntaje!$D$41:$D$72,Ranking!$C32),Puntaje!$D$41:$K$72,1,FALSE),IF(Ranking!$D$2=Ranking!$A$7,VLOOKUP(LARGE(Puntaje!$E$41:$E$72,Ranking!$C32),Puntaje!$E$41:$K$72,1,FALSE),IF(Ranking!$D$2=Ranking!$A$8,VLOOKUP(LARGE(Puntaje!$F$41:$F$72,Ranking!$C32),Puntaje!$F$41:$K$72,1,FALSE),IF(Ranking!$D$2=Ranking!$A$9,VLOOKUP(LARGE(Puntaje!$G$41:$G$72,Ranking!$C32),Puntaje!$G$41:$K$72,1,FALSE),IF(Ranking!$D$2=Ranking!$A$10,VLOOKUP(LARGE(Puntaje!$H$41:$H$72,Ranking!$C32),Puntaje!$H$41:$K$72,1,FALSE),IF(Ranking!$D$2=Ranking!$A$11,VLOOKUP(LARGE(Puntaje!$C$77:$C$108,Ranking!$C32),Puntaje!$C$77:$K$108,1,FALSE),IF(Ranking!$D$2=Ranking!$A$12,VLOOKUP(LARGE(Puntaje!$D$77:$D$108,Ranking!$C32),Puntaje!$D$77:$K$108,1,FALSE),IF(Ranking!$D$2=Ranking!$A$13,VLOOKUP(LARGE(Puntaje!$E$77:$E$108,Ranking!$C32),Puntaje!$E$77:$K$108,1,FALSE),IF(Ranking!$D$2=Ranking!$A$14,VLOOKUP(LARGE(Puntaje!$C$114:$C$145,Ranking!$C32),Puntaje!$C$114:$K$145,1,FALSE),IF($D$2=$A$15,VLOOKUP(LARGE(Puntaje!$I$41:$I$72,Ranking!$C32),Puntaje!$I$41:$K$72,1,FALSE),IF(Ranking!$D$2=Ranking!$A$16,VLOOKUP(LARGE(Puntaje!$F$77:$F$108,Ranking!$C32),Puntaje!$F$77:$K$108,1,FALSE),IF(Ranking!$D$2=Ranking!$A$17,VLOOKUP(LARGE(Puntaje!$D$114:$D$145,Ranking!$C32),Puntaje!$D$114:$K$145,1,FALSE),0))))))))))))))</f>
        <v>29.408020542422825</v>
      </c>
      <c r="F32" s="57" t="str">
        <f>VLOOKUP(D32,IND!$C$11:$CC$42,73,FALSE)</f>
        <v>Centro</v>
      </c>
      <c r="G32" s="57" t="str">
        <f>VLOOKUP(D32,IND!$C$11:$CC$42,76,FALSE)</f>
        <v>Alto</v>
      </c>
    </row>
    <row r="33" spans="3:7" x14ac:dyDescent="0.25">
      <c r="C33" s="55">
        <v>29</v>
      </c>
      <c r="D33" s="55" t="str">
        <f>IF($D$2=$A$4,VLOOKUP(LARGE(Puntaje!$I$5:$I$36,Ranking!$C33),Puntaje!$I$5:$K$36,3,FALSE), IF(Ranking!$D$2=Ranking!$A$5,VLOOKUP(LARGE(Puntaje!$C$41:$C$72,Ranking!$C33),Puntaje!$C$41:$K$72,9,FALSE),IF(Ranking!$D$2=Ranking!$A$6,VLOOKUP(LARGE(Puntaje!$D$41:$D$72,Ranking!$C33),Puntaje!$D$41:$K$72,8,FALSE),IF(Ranking!$D$2=Ranking!$A$7,VLOOKUP(LARGE(Puntaje!$E$41:$E$72,Ranking!$C33),Puntaje!$E$41:$K$72,7,FALSE),IF(Ranking!$D$2=Ranking!$A$8,VLOOKUP(LARGE(Puntaje!$F$41:$F$72,Ranking!$C33),Puntaje!$F$41:$K$72,6,FALSE),IF(Ranking!$D$2=Ranking!$A$9,VLOOKUP(LARGE(Puntaje!$G$41:$G$72,Ranking!$C33),Puntaje!$G$41:$K$72,5,FALSE),IF(Ranking!$D$2=Ranking!$A$10,VLOOKUP(LARGE(Puntaje!$H$41:$H$72,Ranking!$C33),Puntaje!$H$41:$K$72,4,FALSE),IF(Ranking!$D$2=Ranking!$A$11,VLOOKUP(LARGE(Puntaje!$C$77:$C$108,Ranking!$C33),Puntaje!$C$77:$K$108,9,FALSE),IF(Ranking!$D$2=Ranking!$A$12,VLOOKUP(LARGE(Puntaje!$D$77:$D$108,Ranking!$C33),Puntaje!$D$77:$K$108,8,FALSE),IF(Ranking!$D$2=Ranking!$A$13,VLOOKUP(LARGE(Puntaje!$E$77:$E$108,Ranking!$C33),Puntaje!$E$77:$K$108,7,FALSE),IF(Ranking!$D$2=Ranking!$A$14,VLOOKUP(LARGE(Puntaje!$C$114:$C$145,Ranking!$C33),Puntaje!$C$114:$K$145,9,FALSE),IF($D$2=$A$15,VLOOKUP(LARGE(Puntaje!$I$41:$I$72,Ranking!$C33),Puntaje!$I$41:$K$72,3,FALSE),IF(Ranking!$D$2=Ranking!$A$16,VLOOKUP(LARGE(Puntaje!$F$77:$F$108,Ranking!$C33),Puntaje!$F$77:$K$108,6,FALSE),IF(Ranking!$D$2=Ranking!$A$17,VLOOKUP(LARGE(Puntaje!$D$114:$D$145,Ranking!$C33),Puntaje!$D$114:$K$145,8,FALSE),0))))))))))))))</f>
        <v>Chiapas</v>
      </c>
      <c r="E33" s="156">
        <f>IF($D$2=$A$4,VLOOKUP(LARGE(Puntaje!$I$5:$I$36,Ranking!$C33),Puntaje!$I$5:$K$36,1,FALSE), IF(Ranking!$D$2=Ranking!$A$5,VLOOKUP(LARGE(Puntaje!$C$41:$C$72,Ranking!$C33),Puntaje!$C$41:$K$72,1,FALSE),IF(Ranking!$D$2=Ranking!$A$6,VLOOKUP(LARGE(Puntaje!$D$41:$D$72,Ranking!$C33),Puntaje!$D$41:$K$72,1,FALSE),IF(Ranking!$D$2=Ranking!$A$7,VLOOKUP(LARGE(Puntaje!$E$41:$E$72,Ranking!$C33),Puntaje!$E$41:$K$72,1,FALSE),IF(Ranking!$D$2=Ranking!$A$8,VLOOKUP(LARGE(Puntaje!$F$41:$F$72,Ranking!$C33),Puntaje!$F$41:$K$72,1,FALSE),IF(Ranking!$D$2=Ranking!$A$9,VLOOKUP(LARGE(Puntaje!$G$41:$G$72,Ranking!$C33),Puntaje!$G$41:$K$72,1,FALSE),IF(Ranking!$D$2=Ranking!$A$10,VLOOKUP(LARGE(Puntaje!$H$41:$H$72,Ranking!$C33),Puntaje!$H$41:$K$72,1,FALSE),IF(Ranking!$D$2=Ranking!$A$11,VLOOKUP(LARGE(Puntaje!$C$77:$C$108,Ranking!$C33),Puntaje!$C$77:$K$108,1,FALSE),IF(Ranking!$D$2=Ranking!$A$12,VLOOKUP(LARGE(Puntaje!$D$77:$D$108,Ranking!$C33),Puntaje!$D$77:$K$108,1,FALSE),IF(Ranking!$D$2=Ranking!$A$13,VLOOKUP(LARGE(Puntaje!$E$77:$E$108,Ranking!$C33),Puntaje!$E$77:$K$108,1,FALSE),IF(Ranking!$D$2=Ranking!$A$14,VLOOKUP(LARGE(Puntaje!$C$114:$C$145,Ranking!$C33),Puntaje!$C$114:$K$145,1,FALSE),IF($D$2=$A$15,VLOOKUP(LARGE(Puntaje!$I$41:$I$72,Ranking!$C33),Puntaje!$I$41:$K$72,1,FALSE),IF(Ranking!$D$2=Ranking!$A$16,VLOOKUP(LARGE(Puntaje!$F$77:$F$108,Ranking!$C33),Puntaje!$F$77:$K$108,1,FALSE),IF(Ranking!$D$2=Ranking!$A$17,VLOOKUP(LARGE(Puntaje!$D$114:$D$145,Ranking!$C33),Puntaje!$D$114:$K$145,1,FALSE),0))))))))))))))</f>
        <v>24.478395582112171</v>
      </c>
      <c r="F33" s="55" t="str">
        <f>VLOOKUP(D33,IND!$C$11:$CC$42,73,FALSE)</f>
        <v>Sur-sureste</v>
      </c>
      <c r="G33" s="55" t="str">
        <f>VLOOKUP(D33,IND!$C$11:$CC$42,76,FALSE)</f>
        <v>Muy alto</v>
      </c>
    </row>
    <row r="34" spans="3:7" x14ac:dyDescent="0.25">
      <c r="C34" s="57">
        <v>30</v>
      </c>
      <c r="D34" s="57" t="str">
        <f>IF($D$2=$A$4,VLOOKUP(LARGE(Puntaje!$I$5:$I$36,Ranking!$C34),Puntaje!$I$5:$K$36,3,FALSE), IF(Ranking!$D$2=Ranking!$A$5,VLOOKUP(LARGE(Puntaje!$C$41:$C$72,Ranking!$C34),Puntaje!$C$41:$K$72,9,FALSE),IF(Ranking!$D$2=Ranking!$A$6,VLOOKUP(LARGE(Puntaje!$D$41:$D$72,Ranking!$C34),Puntaje!$D$41:$K$72,8,FALSE),IF(Ranking!$D$2=Ranking!$A$7,VLOOKUP(LARGE(Puntaje!$E$41:$E$72,Ranking!$C34),Puntaje!$E$41:$K$72,7,FALSE),IF(Ranking!$D$2=Ranking!$A$8,VLOOKUP(LARGE(Puntaje!$F$41:$F$72,Ranking!$C34),Puntaje!$F$41:$K$72,6,FALSE),IF(Ranking!$D$2=Ranking!$A$9,VLOOKUP(LARGE(Puntaje!$G$41:$G$72,Ranking!$C34),Puntaje!$G$41:$K$72,5,FALSE),IF(Ranking!$D$2=Ranking!$A$10,VLOOKUP(LARGE(Puntaje!$H$41:$H$72,Ranking!$C34),Puntaje!$H$41:$K$72,4,FALSE),IF(Ranking!$D$2=Ranking!$A$11,VLOOKUP(LARGE(Puntaje!$C$77:$C$108,Ranking!$C34),Puntaje!$C$77:$K$108,9,FALSE),IF(Ranking!$D$2=Ranking!$A$12,VLOOKUP(LARGE(Puntaje!$D$77:$D$108,Ranking!$C34),Puntaje!$D$77:$K$108,8,FALSE),IF(Ranking!$D$2=Ranking!$A$13,VLOOKUP(LARGE(Puntaje!$E$77:$E$108,Ranking!$C34),Puntaje!$E$77:$K$108,7,FALSE),IF(Ranking!$D$2=Ranking!$A$14,VLOOKUP(LARGE(Puntaje!$C$114:$C$145,Ranking!$C34),Puntaje!$C$114:$K$145,9,FALSE),IF($D$2=$A$15,VLOOKUP(LARGE(Puntaje!$I$41:$I$72,Ranking!$C34),Puntaje!$I$41:$K$72,3,FALSE),IF(Ranking!$D$2=Ranking!$A$16,VLOOKUP(LARGE(Puntaje!$F$77:$F$108,Ranking!$C34),Puntaje!$F$77:$K$108,6,FALSE),IF(Ranking!$D$2=Ranking!$A$17,VLOOKUP(LARGE(Puntaje!$D$114:$D$145,Ranking!$C34),Puntaje!$D$114:$K$145,8,FALSE),0))))))))))))))</f>
        <v>Oaxaca</v>
      </c>
      <c r="E34" s="156">
        <f>IF($D$2=$A$4,VLOOKUP(LARGE(Puntaje!$I$5:$I$36,Ranking!$C34),Puntaje!$I$5:$K$36,1,FALSE), IF(Ranking!$D$2=Ranking!$A$5,VLOOKUP(LARGE(Puntaje!$C$41:$C$72,Ranking!$C34),Puntaje!$C$41:$K$72,1,FALSE),IF(Ranking!$D$2=Ranking!$A$6,VLOOKUP(LARGE(Puntaje!$D$41:$D$72,Ranking!$C34),Puntaje!$D$41:$K$72,1,FALSE),IF(Ranking!$D$2=Ranking!$A$7,VLOOKUP(LARGE(Puntaje!$E$41:$E$72,Ranking!$C34),Puntaje!$E$41:$K$72,1,FALSE),IF(Ranking!$D$2=Ranking!$A$8,VLOOKUP(LARGE(Puntaje!$F$41:$F$72,Ranking!$C34),Puntaje!$F$41:$K$72,1,FALSE),IF(Ranking!$D$2=Ranking!$A$9,VLOOKUP(LARGE(Puntaje!$G$41:$G$72,Ranking!$C34),Puntaje!$G$41:$K$72,1,FALSE),IF(Ranking!$D$2=Ranking!$A$10,VLOOKUP(LARGE(Puntaje!$H$41:$H$72,Ranking!$C34),Puntaje!$H$41:$K$72,1,FALSE),IF(Ranking!$D$2=Ranking!$A$11,VLOOKUP(LARGE(Puntaje!$C$77:$C$108,Ranking!$C34),Puntaje!$C$77:$K$108,1,FALSE),IF(Ranking!$D$2=Ranking!$A$12,VLOOKUP(LARGE(Puntaje!$D$77:$D$108,Ranking!$C34),Puntaje!$D$77:$K$108,1,FALSE),IF(Ranking!$D$2=Ranking!$A$13,VLOOKUP(LARGE(Puntaje!$E$77:$E$108,Ranking!$C34),Puntaje!$E$77:$K$108,1,FALSE),IF(Ranking!$D$2=Ranking!$A$14,VLOOKUP(LARGE(Puntaje!$C$114:$C$145,Ranking!$C34),Puntaje!$C$114:$K$145,1,FALSE),IF($D$2=$A$15,VLOOKUP(LARGE(Puntaje!$I$41:$I$72,Ranking!$C34),Puntaje!$I$41:$K$72,1,FALSE),IF(Ranking!$D$2=Ranking!$A$16,VLOOKUP(LARGE(Puntaje!$F$77:$F$108,Ranking!$C34),Puntaje!$F$77:$K$108,1,FALSE),IF(Ranking!$D$2=Ranking!$A$17,VLOOKUP(LARGE(Puntaje!$D$114:$D$145,Ranking!$C34),Puntaje!$D$114:$K$145,1,FALSE),0))))))))))))))</f>
        <v>24.352722940714862</v>
      </c>
      <c r="F34" s="57" t="str">
        <f>VLOOKUP(D34,IND!$C$11:$CC$42,73,FALSE)</f>
        <v>Sur-sureste</v>
      </c>
      <c r="G34" s="57" t="str">
        <f>VLOOKUP(D34,IND!$C$11:$CC$42,76,FALSE)</f>
        <v>Muy alto</v>
      </c>
    </row>
    <row r="35" spans="3:7" x14ac:dyDescent="0.25">
      <c r="C35" s="55">
        <v>31</v>
      </c>
      <c r="D35" s="55" t="str">
        <f>IF($D$2=$A$4,VLOOKUP(LARGE(Puntaje!$I$5:$I$36,Ranking!$C35),Puntaje!$I$5:$K$36,3,FALSE), IF(Ranking!$D$2=Ranking!$A$5,VLOOKUP(LARGE(Puntaje!$C$41:$C$72,Ranking!$C35),Puntaje!$C$41:$K$72,9,FALSE),IF(Ranking!$D$2=Ranking!$A$6,VLOOKUP(LARGE(Puntaje!$D$41:$D$72,Ranking!$C35),Puntaje!$D$41:$K$72,8,FALSE),IF(Ranking!$D$2=Ranking!$A$7,VLOOKUP(LARGE(Puntaje!$E$41:$E$72,Ranking!$C35),Puntaje!$E$41:$K$72,7,FALSE),IF(Ranking!$D$2=Ranking!$A$8,VLOOKUP(LARGE(Puntaje!$F$41:$F$72,Ranking!$C35),Puntaje!$F$41:$K$72,6,FALSE),IF(Ranking!$D$2=Ranking!$A$9,VLOOKUP(LARGE(Puntaje!$G$41:$G$72,Ranking!$C35),Puntaje!$G$41:$K$72,5,FALSE),IF(Ranking!$D$2=Ranking!$A$10,VLOOKUP(LARGE(Puntaje!$H$41:$H$72,Ranking!$C35),Puntaje!$H$41:$K$72,4,FALSE),IF(Ranking!$D$2=Ranking!$A$11,VLOOKUP(LARGE(Puntaje!$C$77:$C$108,Ranking!$C35),Puntaje!$C$77:$K$108,9,FALSE),IF(Ranking!$D$2=Ranking!$A$12,VLOOKUP(LARGE(Puntaje!$D$77:$D$108,Ranking!$C35),Puntaje!$D$77:$K$108,8,FALSE),IF(Ranking!$D$2=Ranking!$A$13,VLOOKUP(LARGE(Puntaje!$E$77:$E$108,Ranking!$C35),Puntaje!$E$77:$K$108,7,FALSE),IF(Ranking!$D$2=Ranking!$A$14,VLOOKUP(LARGE(Puntaje!$C$114:$C$145,Ranking!$C35),Puntaje!$C$114:$K$145,9,FALSE),IF($D$2=$A$15,VLOOKUP(LARGE(Puntaje!$I$41:$I$72,Ranking!$C35),Puntaje!$I$41:$K$72,3,FALSE),IF(Ranking!$D$2=Ranking!$A$16,VLOOKUP(LARGE(Puntaje!$F$77:$F$108,Ranking!$C35),Puntaje!$F$77:$K$108,6,FALSE),IF(Ranking!$D$2=Ranking!$A$17,VLOOKUP(LARGE(Puntaje!$D$114:$D$145,Ranking!$C35),Puntaje!$D$114:$K$145,8,FALSE),0))))))))))))))</f>
        <v>México</v>
      </c>
      <c r="E35" s="156">
        <f>IF($D$2=$A$4,VLOOKUP(LARGE(Puntaje!$I$5:$I$36,Ranking!$C35),Puntaje!$I$5:$K$36,1,FALSE), IF(Ranking!$D$2=Ranking!$A$5,VLOOKUP(LARGE(Puntaje!$C$41:$C$72,Ranking!$C35),Puntaje!$C$41:$K$72,1,FALSE),IF(Ranking!$D$2=Ranking!$A$6,VLOOKUP(LARGE(Puntaje!$D$41:$D$72,Ranking!$C35),Puntaje!$D$41:$K$72,1,FALSE),IF(Ranking!$D$2=Ranking!$A$7,VLOOKUP(LARGE(Puntaje!$E$41:$E$72,Ranking!$C35),Puntaje!$E$41:$K$72,1,FALSE),IF(Ranking!$D$2=Ranking!$A$8,VLOOKUP(LARGE(Puntaje!$F$41:$F$72,Ranking!$C35),Puntaje!$F$41:$K$72,1,FALSE),IF(Ranking!$D$2=Ranking!$A$9,VLOOKUP(LARGE(Puntaje!$G$41:$G$72,Ranking!$C35),Puntaje!$G$41:$K$72,1,FALSE),IF(Ranking!$D$2=Ranking!$A$10,VLOOKUP(LARGE(Puntaje!$H$41:$H$72,Ranking!$C35),Puntaje!$H$41:$K$72,1,FALSE),IF(Ranking!$D$2=Ranking!$A$11,VLOOKUP(LARGE(Puntaje!$C$77:$C$108,Ranking!$C35),Puntaje!$C$77:$K$108,1,FALSE),IF(Ranking!$D$2=Ranking!$A$12,VLOOKUP(LARGE(Puntaje!$D$77:$D$108,Ranking!$C35),Puntaje!$D$77:$K$108,1,FALSE),IF(Ranking!$D$2=Ranking!$A$13,VLOOKUP(LARGE(Puntaje!$E$77:$E$108,Ranking!$C35),Puntaje!$E$77:$K$108,1,FALSE),IF(Ranking!$D$2=Ranking!$A$14,VLOOKUP(LARGE(Puntaje!$C$114:$C$145,Ranking!$C35),Puntaje!$C$114:$K$145,1,FALSE),IF($D$2=$A$15,VLOOKUP(LARGE(Puntaje!$I$41:$I$72,Ranking!$C35),Puntaje!$I$41:$K$72,1,FALSE),IF(Ranking!$D$2=Ranking!$A$16,VLOOKUP(LARGE(Puntaje!$F$77:$F$108,Ranking!$C35),Puntaje!$F$77:$K$108,1,FALSE),IF(Ranking!$D$2=Ranking!$A$17,VLOOKUP(LARGE(Puntaje!$D$114:$D$145,Ranking!$C35),Puntaje!$D$114:$K$145,1,FALSE),0))))))))))))))</f>
        <v>19.974341528505835</v>
      </c>
      <c r="F35" s="55" t="str">
        <f>VLOOKUP(D35,IND!$C$11:$CC$42,73,FALSE)</f>
        <v>Centro</v>
      </c>
      <c r="G35" s="55" t="str">
        <f>VLOOKUP(D35,IND!$C$11:$CC$42,76,FALSE)</f>
        <v>Bajo</v>
      </c>
    </row>
    <row r="36" spans="3:7" x14ac:dyDescent="0.25">
      <c r="C36" s="57">
        <v>32</v>
      </c>
      <c r="D36" s="57" t="str">
        <f>IF($D$2=$A$4,VLOOKUP(LARGE(Puntaje!$I$5:$I$36,Ranking!$C36),Puntaje!$I$5:$K$36,3,FALSE), IF(Ranking!$D$2=Ranking!$A$5,VLOOKUP(LARGE(Puntaje!$C$41:$C$72,Ranking!$C36),Puntaje!$C$41:$K$72,9,FALSE),IF(Ranking!$D$2=Ranking!$A$6,VLOOKUP(LARGE(Puntaje!$D$41:$D$72,Ranking!$C36),Puntaje!$D$41:$K$72,8,FALSE),IF(Ranking!$D$2=Ranking!$A$7,VLOOKUP(LARGE(Puntaje!$E$41:$E$72,Ranking!$C36),Puntaje!$E$41:$K$72,7,FALSE),IF(Ranking!$D$2=Ranking!$A$8,VLOOKUP(LARGE(Puntaje!$F$41:$F$72,Ranking!$C36),Puntaje!$F$41:$K$72,6,FALSE),IF(Ranking!$D$2=Ranking!$A$9,VLOOKUP(LARGE(Puntaje!$G$41:$G$72,Ranking!$C36),Puntaje!$G$41:$K$72,5,FALSE),IF(Ranking!$D$2=Ranking!$A$10,VLOOKUP(LARGE(Puntaje!$H$41:$H$72,Ranking!$C36),Puntaje!$H$41:$K$72,4,FALSE),IF(Ranking!$D$2=Ranking!$A$11,VLOOKUP(LARGE(Puntaje!$C$77:$C$108,Ranking!$C36),Puntaje!$C$77:$K$108,9,FALSE),IF(Ranking!$D$2=Ranking!$A$12,VLOOKUP(LARGE(Puntaje!$D$77:$D$108,Ranking!$C36),Puntaje!$D$77:$K$108,8,FALSE),IF(Ranking!$D$2=Ranking!$A$13,VLOOKUP(LARGE(Puntaje!$E$77:$E$108,Ranking!$C36),Puntaje!$E$77:$K$108,7,FALSE),IF(Ranking!$D$2=Ranking!$A$14,VLOOKUP(LARGE(Puntaje!$C$114:$C$145,Ranking!$C36),Puntaje!$C$114:$K$145,9,FALSE),IF($D$2=$A$15,VLOOKUP(LARGE(Puntaje!$I$41:$I$72,Ranking!$C36),Puntaje!$I$41:$K$72,3,FALSE),IF(Ranking!$D$2=Ranking!$A$16,VLOOKUP(LARGE(Puntaje!$F$77:$F$108,Ranking!$C36),Puntaje!$F$77:$K$108,6,FALSE),IF(Ranking!$D$2=Ranking!$A$17,VLOOKUP(LARGE(Puntaje!$D$114:$D$145,Ranking!$C36),Puntaje!$D$114:$K$145,8,FALSE),0))))))))))))))</f>
        <v>Tabasco</v>
      </c>
      <c r="E36" s="156">
        <f>IF($D$2=$A$4,VLOOKUP(LARGE(Puntaje!$I$5:$I$36,Ranking!$C36),Puntaje!$I$5:$K$36,1,FALSE), IF(Ranking!$D$2=Ranking!$A$5,VLOOKUP(LARGE(Puntaje!$C$41:$C$72,Ranking!$C36),Puntaje!$C$41:$K$72,1,FALSE),IF(Ranking!$D$2=Ranking!$A$6,VLOOKUP(LARGE(Puntaje!$D$41:$D$72,Ranking!$C36),Puntaje!$D$41:$K$72,1,FALSE),IF(Ranking!$D$2=Ranking!$A$7,VLOOKUP(LARGE(Puntaje!$E$41:$E$72,Ranking!$C36),Puntaje!$E$41:$K$72,1,FALSE),IF(Ranking!$D$2=Ranking!$A$8,VLOOKUP(LARGE(Puntaje!$F$41:$F$72,Ranking!$C36),Puntaje!$F$41:$K$72,1,FALSE),IF(Ranking!$D$2=Ranking!$A$9,VLOOKUP(LARGE(Puntaje!$G$41:$G$72,Ranking!$C36),Puntaje!$G$41:$K$72,1,FALSE),IF(Ranking!$D$2=Ranking!$A$10,VLOOKUP(LARGE(Puntaje!$H$41:$H$72,Ranking!$C36),Puntaje!$H$41:$K$72,1,FALSE),IF(Ranking!$D$2=Ranking!$A$11,VLOOKUP(LARGE(Puntaje!$C$77:$C$108,Ranking!$C36),Puntaje!$C$77:$K$108,1,FALSE),IF(Ranking!$D$2=Ranking!$A$12,VLOOKUP(LARGE(Puntaje!$D$77:$D$108,Ranking!$C36),Puntaje!$D$77:$K$108,1,FALSE),IF(Ranking!$D$2=Ranking!$A$13,VLOOKUP(LARGE(Puntaje!$E$77:$E$108,Ranking!$C36),Puntaje!$E$77:$K$108,1,FALSE),IF(Ranking!$D$2=Ranking!$A$14,VLOOKUP(LARGE(Puntaje!$C$114:$C$145,Ranking!$C36),Puntaje!$C$114:$K$145,1,FALSE),IF($D$2=$A$15,VLOOKUP(LARGE(Puntaje!$I$41:$I$72,Ranking!$C36),Puntaje!$I$41:$K$72,1,FALSE),IF(Ranking!$D$2=Ranking!$A$16,VLOOKUP(LARGE(Puntaje!$F$77:$F$108,Ranking!$C36),Puntaje!$F$77:$K$108,1,FALSE),IF(Ranking!$D$2=Ranking!$A$17,VLOOKUP(LARGE(Puntaje!$D$114:$D$145,Ranking!$C36),Puntaje!$D$114:$K$145,1,FALSE),0))))))))))))))</f>
        <v>2.1353873649984227</v>
      </c>
      <c r="F36" s="57" t="str">
        <f>VLOOKUP(D36,IND!$C$11:$CC$42,73,FALSE)</f>
        <v>Sur-sureste</v>
      </c>
      <c r="G36" s="57" t="str">
        <f>VLOOKUP(D36,IND!$C$11:$CC$42,76,FALSE)</f>
        <v>Medio</v>
      </c>
    </row>
    <row r="44" spans="3:7" ht="15.75" customHeight="1" x14ac:dyDescent="0.25"/>
    <row r="46" spans="3:7" x14ac:dyDescent="0.25">
      <c r="F46" s="120"/>
    </row>
    <row r="47" spans="3:7" x14ac:dyDescent="0.25">
      <c r="F47" s="120"/>
    </row>
    <row r="48" spans="3:7" x14ac:dyDescent="0.25">
      <c r="F48" s="120"/>
    </row>
    <row r="49" spans="6:6" ht="15.75" customHeight="1" x14ac:dyDescent="0.25">
      <c r="F49" s="120"/>
    </row>
    <row r="50" spans="6:6" x14ac:dyDescent="0.25">
      <c r="F50" s="120"/>
    </row>
    <row r="51" spans="6:6" x14ac:dyDescent="0.25">
      <c r="F51" s="120"/>
    </row>
    <row r="52" spans="6:6" x14ac:dyDescent="0.25">
      <c r="F52" s="120"/>
    </row>
    <row r="53" spans="6:6" x14ac:dyDescent="0.25">
      <c r="F53" s="120"/>
    </row>
    <row r="54" spans="6:6" x14ac:dyDescent="0.25">
      <c r="F54" s="120"/>
    </row>
    <row r="55" spans="6:6" x14ac:dyDescent="0.25">
      <c r="F55" s="120"/>
    </row>
    <row r="56" spans="6:6" x14ac:dyDescent="0.25">
      <c r="F56" s="120"/>
    </row>
    <row r="57" spans="6:6" x14ac:dyDescent="0.25">
      <c r="F57" s="120"/>
    </row>
    <row r="58" spans="6:6" x14ac:dyDescent="0.25">
      <c r="F58" s="120"/>
    </row>
    <row r="59" spans="6:6" x14ac:dyDescent="0.25">
      <c r="F59" s="120"/>
    </row>
    <row r="60" spans="6:6" x14ac:dyDescent="0.25">
      <c r="F60" s="120"/>
    </row>
    <row r="61" spans="6:6" x14ac:dyDescent="0.25">
      <c r="F61" s="120"/>
    </row>
    <row r="62" spans="6:6" x14ac:dyDescent="0.25">
      <c r="F62" s="120"/>
    </row>
    <row r="63" spans="6:6" x14ac:dyDescent="0.25">
      <c r="F63" s="120"/>
    </row>
    <row r="64" spans="6:6" x14ac:dyDescent="0.25">
      <c r="F64" s="120"/>
    </row>
    <row r="65" spans="6:6" x14ac:dyDescent="0.25">
      <c r="F65" s="120"/>
    </row>
    <row r="66" spans="6:6" x14ac:dyDescent="0.25">
      <c r="F66" s="120"/>
    </row>
    <row r="67" spans="6:6" x14ac:dyDescent="0.25">
      <c r="F67" s="120"/>
    </row>
    <row r="68" spans="6:6" x14ac:dyDescent="0.25">
      <c r="F68" s="120"/>
    </row>
    <row r="69" spans="6:6" x14ac:dyDescent="0.25">
      <c r="F69" s="120"/>
    </row>
    <row r="70" spans="6:6" x14ac:dyDescent="0.25">
      <c r="F70" s="120"/>
    </row>
    <row r="71" spans="6:6" x14ac:dyDescent="0.25">
      <c r="F71" s="120"/>
    </row>
    <row r="72" spans="6:6" x14ac:dyDescent="0.25">
      <c r="F72" s="120"/>
    </row>
    <row r="73" spans="6:6" x14ac:dyDescent="0.25">
      <c r="F73" s="120"/>
    </row>
    <row r="74" spans="6:6" x14ac:dyDescent="0.25">
      <c r="F74" s="120"/>
    </row>
    <row r="75" spans="6:6" x14ac:dyDescent="0.25">
      <c r="F75" s="120"/>
    </row>
    <row r="76" spans="6:6" x14ac:dyDescent="0.25">
      <c r="F76" s="120"/>
    </row>
    <row r="77" spans="6:6" x14ac:dyDescent="0.25">
      <c r="F77" s="120"/>
    </row>
  </sheetData>
  <dataConsolidate/>
  <mergeCells count="1">
    <mergeCell ref="D2:F2"/>
  </mergeCells>
  <dataValidations count="1">
    <dataValidation type="list" allowBlank="1" showInputMessage="1" showErrorMessage="1" sqref="D2">
      <formula1>listacomponente</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2"/>
  <sheetViews>
    <sheetView topLeftCell="X2" zoomScale="90" zoomScaleNormal="90" zoomScalePageLayoutView="90" workbookViewId="0">
      <selection activeCell="AA14" sqref="AA14"/>
    </sheetView>
  </sheetViews>
  <sheetFormatPr baseColWidth="10" defaultRowHeight="15.75" x14ac:dyDescent="0.25"/>
  <cols>
    <col min="2" max="2" width="13.125" customWidth="1"/>
    <col min="3" max="3" width="21.125" customWidth="1"/>
    <col min="4" max="4" width="14.625" customWidth="1"/>
    <col min="5" max="5" width="15.375" customWidth="1"/>
    <col min="6" max="6" width="12.125" customWidth="1"/>
    <col min="7" max="7" width="14.875" customWidth="1"/>
    <col min="8" max="8" width="15.625" customWidth="1"/>
    <col min="9" max="9" width="16.125" customWidth="1"/>
    <col min="10" max="10" width="17.5" customWidth="1"/>
    <col min="11" max="11" width="13.375" customWidth="1"/>
    <col min="12" max="12" width="16.5" customWidth="1"/>
    <col min="13" max="13" width="19.125" customWidth="1"/>
    <col min="14" max="14" width="15.875" customWidth="1"/>
    <col min="15" max="55" width="19.125" customWidth="1"/>
    <col min="56" max="57" width="32.125" customWidth="1"/>
    <col min="58" max="62" width="19.125" customWidth="1"/>
  </cols>
  <sheetData>
    <row r="1" spans="1:62" x14ac:dyDescent="0.25">
      <c r="A1" s="252" t="s">
        <v>19</v>
      </c>
      <c r="B1" s="254" t="s">
        <v>20</v>
      </c>
      <c r="C1" s="2" t="s">
        <v>2</v>
      </c>
      <c r="D1" s="3" t="str">
        <f>IND!E1</f>
        <v>No</v>
      </c>
      <c r="E1" s="3" t="str">
        <f>IND!F1</f>
        <v>No</v>
      </c>
      <c r="F1" s="3" t="str">
        <f>IND!G1</f>
        <v>No</v>
      </c>
      <c r="G1" s="3" t="str">
        <f>IND!H1</f>
        <v>No</v>
      </c>
      <c r="H1" s="3" t="str">
        <f>IND!I1</f>
        <v>No</v>
      </c>
      <c r="I1" s="3" t="str">
        <f>IND!J1</f>
        <v>No</v>
      </c>
      <c r="J1" s="3" t="str">
        <f>IND!K1</f>
        <v>No</v>
      </c>
      <c r="K1" s="3" t="str">
        <f>IND!L1</f>
        <v>Sí</v>
      </c>
      <c r="L1" s="3" t="str">
        <f>IND!M1</f>
        <v>No</v>
      </c>
      <c r="M1" s="3" t="str">
        <f>IND!N1</f>
        <v>Sí</v>
      </c>
      <c r="N1" s="3" t="str">
        <f>IND!O1</f>
        <v>Sí</v>
      </c>
      <c r="O1" s="3" t="str">
        <f>IND!P1</f>
        <v>Sí</v>
      </c>
      <c r="P1" s="3" t="str">
        <f>IND!Q1</f>
        <v>Sí</v>
      </c>
      <c r="Q1" s="3" t="str">
        <f>IND!R1</f>
        <v>No</v>
      </c>
      <c r="R1" s="3" t="str">
        <f>IND!S1</f>
        <v>No</v>
      </c>
      <c r="S1" s="3" t="str">
        <f>IND!T1</f>
        <v>Sí</v>
      </c>
      <c r="T1" s="3" t="str">
        <f>IND!U1</f>
        <v>No</v>
      </c>
      <c r="U1" s="3" t="str">
        <f>IND!V1</f>
        <v>No</v>
      </c>
      <c r="V1" s="3" t="str">
        <f>IND!W1</f>
        <v>No</v>
      </c>
      <c r="W1" s="3" t="str">
        <f>IND!X1</f>
        <v>Sí</v>
      </c>
      <c r="X1" s="3" t="str">
        <f>IND!Y1</f>
        <v>Sí</v>
      </c>
      <c r="Y1" s="3" t="str">
        <f>IND!Z1</f>
        <v>Sí</v>
      </c>
      <c r="Z1" s="3" t="str">
        <f>IND!AA1</f>
        <v>Sí</v>
      </c>
      <c r="AA1" s="3" t="str">
        <f>IND!AB1</f>
        <v>Sí</v>
      </c>
      <c r="AB1" s="3" t="str">
        <f>IND!AC1</f>
        <v>Sí</v>
      </c>
      <c r="AC1" s="3" t="str">
        <f>IND!AD1</f>
        <v>No</v>
      </c>
      <c r="AD1" s="3" t="str">
        <f>IND!AE1</f>
        <v>No</v>
      </c>
      <c r="AE1" s="3" t="str">
        <f>IND!AF1</f>
        <v>No</v>
      </c>
      <c r="AF1" s="3" t="str">
        <f>IND!AG1</f>
        <v>No</v>
      </c>
      <c r="AG1" s="3" t="str">
        <f>IND!AH1</f>
        <v>Sí</v>
      </c>
      <c r="AH1" s="3" t="str">
        <f>IND!AI1</f>
        <v>Sí</v>
      </c>
      <c r="AI1" s="3" t="str">
        <f>IND!AJ1</f>
        <v>Sí</v>
      </c>
      <c r="AJ1" s="3" t="str">
        <f>IND!AK1</f>
        <v>Sí</v>
      </c>
      <c r="AK1" s="3" t="str">
        <f>IND!AL1</f>
        <v>Sí</v>
      </c>
      <c r="AL1" s="3" t="str">
        <f>IND!AM1</f>
        <v>Sí</v>
      </c>
      <c r="AM1" s="3" t="str">
        <f>IND!AN1</f>
        <v>Sí</v>
      </c>
      <c r="AN1" s="3" t="str">
        <f>IND!AQ1</f>
        <v>Sí</v>
      </c>
      <c r="AO1" s="3" t="str">
        <f>IND!AR1</f>
        <v>Sí</v>
      </c>
      <c r="AP1" s="3" t="str">
        <f>IND!AS1</f>
        <v>Sí</v>
      </c>
      <c r="AQ1" s="3" t="str">
        <f>IND!AT1</f>
        <v>Sí</v>
      </c>
      <c r="AR1" s="3" t="str">
        <f>IND!AU1</f>
        <v>Sí</v>
      </c>
      <c r="AS1" s="3" t="str">
        <f>IND!AV1</f>
        <v>Sí</v>
      </c>
      <c r="AT1" s="3" t="str">
        <f>IND!AW1</f>
        <v>Sí</v>
      </c>
      <c r="AU1" s="3" t="str">
        <f>IND!AX1</f>
        <v>Sí</v>
      </c>
      <c r="AV1" s="3" t="str">
        <f>IND!AY1</f>
        <v>Sí</v>
      </c>
      <c r="AW1" s="3" t="str">
        <f>IND!AZ1</f>
        <v>Sí</v>
      </c>
      <c r="AX1" s="3" t="str">
        <f>IND!BA1</f>
        <v>Sí</v>
      </c>
      <c r="AY1" s="3" t="str">
        <f>IND!BB1</f>
        <v>Sí</v>
      </c>
      <c r="AZ1" s="3" t="str">
        <f>IND!BC1</f>
        <v>Sí</v>
      </c>
      <c r="BA1" s="3" t="str">
        <f>IND!BD1</f>
        <v>Sí</v>
      </c>
      <c r="BB1" s="3" t="str">
        <f>IND!BE1</f>
        <v>Sí</v>
      </c>
      <c r="BC1" s="3" t="str">
        <f>IND!BF1</f>
        <v>Sí</v>
      </c>
      <c r="BD1" s="3" t="str">
        <f>IND!BG1</f>
        <v>Sí</v>
      </c>
      <c r="BE1" s="3" t="str">
        <f>IND!BI1</f>
        <v>Sí</v>
      </c>
      <c r="BF1" s="3" t="str">
        <f>IND!BK1</f>
        <v>No</v>
      </c>
      <c r="BG1" s="3" t="str">
        <f>IND!BL1</f>
        <v>No</v>
      </c>
      <c r="BH1" s="3" t="str">
        <f>IND!BM1</f>
        <v>No</v>
      </c>
      <c r="BI1" s="3" t="str">
        <f>IND!BN1</f>
        <v>Sí</v>
      </c>
      <c r="BJ1" s="3" t="str">
        <f>IND!BO1</f>
        <v>Sí</v>
      </c>
    </row>
    <row r="2" spans="1:62" x14ac:dyDescent="0.25">
      <c r="A2" s="253"/>
      <c r="B2" s="255"/>
      <c r="C2" s="2" t="s">
        <v>21</v>
      </c>
      <c r="D2" s="3">
        <f>IND!E2</f>
        <v>1</v>
      </c>
      <c r="E2" s="3">
        <f>IND!F2</f>
        <v>1</v>
      </c>
      <c r="F2" s="3">
        <f>IND!G2</f>
        <v>1</v>
      </c>
      <c r="G2" s="3">
        <f>IND!H2</f>
        <v>1</v>
      </c>
      <c r="H2" s="3">
        <f>IND!I2</f>
        <v>1</v>
      </c>
      <c r="I2" s="3">
        <f>IND!J2</f>
        <v>1</v>
      </c>
      <c r="J2" s="3">
        <f>IND!K2</f>
        <v>0.1</v>
      </c>
      <c r="K2" s="3">
        <f>IND!L2</f>
        <v>0.5</v>
      </c>
      <c r="L2" s="3">
        <f>IND!M2</f>
        <v>0.5</v>
      </c>
      <c r="M2" s="3">
        <f>IND!N2</f>
        <v>0.5</v>
      </c>
      <c r="N2" s="3">
        <f>IND!O2</f>
        <v>1</v>
      </c>
      <c r="O2" s="3">
        <f>IND!P2</f>
        <v>1</v>
      </c>
      <c r="P2" s="3">
        <f>IND!Q2</f>
        <v>1</v>
      </c>
      <c r="Q2" s="3">
        <f>IND!R2</f>
        <v>0.5</v>
      </c>
      <c r="R2" s="3">
        <f>IND!S2</f>
        <v>1</v>
      </c>
      <c r="S2" s="3">
        <f>IND!T2</f>
        <v>0.5</v>
      </c>
      <c r="T2" s="3">
        <f>IND!U2</f>
        <v>1</v>
      </c>
      <c r="U2" s="3">
        <f>IND!V2</f>
        <v>0.5</v>
      </c>
      <c r="V2" s="3">
        <f>IND!W2</f>
        <v>0.5</v>
      </c>
      <c r="W2" s="3">
        <f>IND!X2</f>
        <v>0.5</v>
      </c>
      <c r="X2" s="3">
        <f>IND!Y2</f>
        <v>0.1</v>
      </c>
      <c r="Y2" s="3">
        <f>IND!Z2</f>
        <v>0.1</v>
      </c>
      <c r="Z2" s="3">
        <f>IND!AA2</f>
        <v>1</v>
      </c>
      <c r="AA2" s="3">
        <f>IND!AB2</f>
        <v>0.5</v>
      </c>
      <c r="AB2" s="3">
        <f>IND!AC2</f>
        <v>0.5</v>
      </c>
      <c r="AC2" s="3">
        <f>IND!AD2</f>
        <v>0.5</v>
      </c>
      <c r="AD2" s="3">
        <f>IND!AE2</f>
        <v>0.5</v>
      </c>
      <c r="AE2" s="3">
        <f>IND!AF2</f>
        <v>0.5</v>
      </c>
      <c r="AF2" s="3">
        <f>IND!AG2</f>
        <v>0.5</v>
      </c>
      <c r="AG2" s="3">
        <f>IND!AH2</f>
        <v>0.1</v>
      </c>
      <c r="AH2" s="3">
        <f>IND!AI2</f>
        <v>0.5</v>
      </c>
      <c r="AI2" s="3">
        <f>IND!AJ2</f>
        <v>0.5</v>
      </c>
      <c r="AJ2" s="3">
        <f>IND!AK2</f>
        <v>1</v>
      </c>
      <c r="AK2" s="3">
        <f>IND!AL2</f>
        <v>1</v>
      </c>
      <c r="AL2" s="3">
        <f>IND!AM2</f>
        <v>0.5</v>
      </c>
      <c r="AM2" s="3">
        <f>IND!AN2</f>
        <v>0.5</v>
      </c>
      <c r="AN2" s="3">
        <f>IND!AQ2</f>
        <v>1</v>
      </c>
      <c r="AO2" s="3">
        <f>IND!AR2</f>
        <v>1</v>
      </c>
      <c r="AP2" s="3">
        <f>IND!AS2</f>
        <v>0.25</v>
      </c>
      <c r="AQ2" s="3">
        <f>IND!AT2</f>
        <v>0.25</v>
      </c>
      <c r="AR2" s="3">
        <f>IND!AU2</f>
        <v>0.25</v>
      </c>
      <c r="AS2" s="3">
        <f>IND!AV2</f>
        <v>0.25</v>
      </c>
      <c r="AT2" s="3">
        <f>IND!AW2</f>
        <v>0.33333333333333331</v>
      </c>
      <c r="AU2" s="3">
        <f>IND!AX2</f>
        <v>0.33333333333333331</v>
      </c>
      <c r="AV2" s="3">
        <f>IND!AY2</f>
        <v>0.33333333333333331</v>
      </c>
      <c r="AW2" s="3">
        <f>IND!AZ2</f>
        <v>0.25</v>
      </c>
      <c r="AX2" s="3">
        <f>IND!BA2</f>
        <v>0.25</v>
      </c>
      <c r="AY2" s="3">
        <f>IND!BB2</f>
        <v>0.25</v>
      </c>
      <c r="AZ2" s="3">
        <f>IND!BC2</f>
        <v>0.25</v>
      </c>
      <c r="BA2" s="3">
        <f>IND!BD2</f>
        <v>1</v>
      </c>
      <c r="BB2" s="3">
        <f>IND!BE2</f>
        <v>1</v>
      </c>
      <c r="BC2" s="3">
        <f>IND!BF2</f>
        <v>1</v>
      </c>
      <c r="BD2" s="3">
        <f>IND!BG2</f>
        <v>1</v>
      </c>
      <c r="BE2" s="3">
        <f>IND!BI2</f>
        <v>1</v>
      </c>
      <c r="BF2" s="3">
        <f>IND!BK2</f>
        <v>1</v>
      </c>
      <c r="BG2" s="3">
        <f>IND!BL2</f>
        <v>0.5</v>
      </c>
      <c r="BH2" s="3">
        <f>IND!BM2</f>
        <v>0.5</v>
      </c>
      <c r="BI2" s="3">
        <f>IND!BN2</f>
        <v>0.5</v>
      </c>
      <c r="BJ2" s="3">
        <f>IND!BO2</f>
        <v>0.5</v>
      </c>
    </row>
    <row r="3" spans="1:62" x14ac:dyDescent="0.25">
      <c r="A3" s="253"/>
      <c r="B3" s="255"/>
      <c r="C3" s="134" t="s">
        <v>85</v>
      </c>
      <c r="D3" s="213" t="s">
        <v>87</v>
      </c>
      <c r="E3" s="213"/>
      <c r="F3" s="213"/>
      <c r="G3" s="213"/>
      <c r="H3" s="213"/>
      <c r="I3" s="213"/>
      <c r="J3" s="214" t="s">
        <v>89</v>
      </c>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37" t="s">
        <v>88</v>
      </c>
      <c r="AO3" s="237"/>
      <c r="AP3" s="237"/>
      <c r="AQ3" s="237"/>
      <c r="AR3" s="237"/>
      <c r="AS3" s="237"/>
      <c r="AT3" s="237"/>
      <c r="AU3" s="237"/>
      <c r="AV3" s="237"/>
      <c r="AW3" s="237"/>
      <c r="AX3" s="237"/>
      <c r="AY3" s="237"/>
      <c r="AZ3" s="237"/>
      <c r="BA3" s="237"/>
      <c r="BB3" s="237"/>
      <c r="BC3" s="237"/>
      <c r="BD3" s="237"/>
      <c r="BE3" s="237"/>
      <c r="BF3" s="237"/>
      <c r="BG3" s="237"/>
      <c r="BH3" s="237"/>
      <c r="BI3" s="205" t="s">
        <v>90</v>
      </c>
      <c r="BJ3" s="206"/>
    </row>
    <row r="4" spans="1:62" ht="15.75" customHeight="1" x14ac:dyDescent="0.25">
      <c r="A4" s="253"/>
      <c r="B4" s="255"/>
      <c r="C4" s="134" t="s">
        <v>84</v>
      </c>
      <c r="D4" s="215" t="s">
        <v>86</v>
      </c>
      <c r="E4" s="215"/>
      <c r="F4" s="215"/>
      <c r="G4" s="215"/>
      <c r="H4" s="215"/>
      <c r="I4" s="215"/>
      <c r="J4" s="219" t="s">
        <v>238</v>
      </c>
      <c r="K4" s="219"/>
      <c r="L4" s="219"/>
      <c r="M4" s="219"/>
      <c r="N4" s="219"/>
      <c r="O4" s="221" t="s">
        <v>91</v>
      </c>
      <c r="P4" s="222"/>
      <c r="Q4" s="222"/>
      <c r="R4" s="222"/>
      <c r="S4" s="224" t="s">
        <v>92</v>
      </c>
      <c r="T4" s="225"/>
      <c r="U4" s="225"/>
      <c r="V4" s="225"/>
      <c r="W4" s="225"/>
      <c r="X4" s="227" t="s">
        <v>225</v>
      </c>
      <c r="Y4" s="227"/>
      <c r="Z4" s="227"/>
      <c r="AA4" s="227"/>
      <c r="AB4" s="227"/>
      <c r="AC4" s="227"/>
      <c r="AD4" s="227"/>
      <c r="AE4" s="227"/>
      <c r="AF4" s="227"/>
      <c r="AG4" s="227"/>
      <c r="AH4" s="227"/>
      <c r="AI4" s="227"/>
      <c r="AJ4" s="198" t="s">
        <v>94</v>
      </c>
      <c r="AK4" s="198"/>
      <c r="AL4" s="198"/>
      <c r="AM4" s="198"/>
      <c r="AN4" s="189" t="s">
        <v>96</v>
      </c>
      <c r="AO4" s="190"/>
      <c r="AP4" s="190"/>
      <c r="AQ4" s="190"/>
      <c r="AR4" s="190"/>
      <c r="AS4" s="190"/>
      <c r="AT4" s="190"/>
      <c r="AU4" s="190"/>
      <c r="AV4" s="190"/>
      <c r="AW4" s="190"/>
      <c r="AX4" s="190"/>
      <c r="AY4" s="190"/>
      <c r="AZ4" s="190"/>
      <c r="BA4" s="190"/>
      <c r="BB4" s="190"/>
      <c r="BC4" s="191"/>
      <c r="BD4" s="238" t="s">
        <v>97</v>
      </c>
      <c r="BE4" s="239"/>
      <c r="BF4" s="190" t="s">
        <v>262</v>
      </c>
      <c r="BG4" s="190"/>
      <c r="BH4" s="191"/>
      <c r="BI4" s="240" t="s">
        <v>98</v>
      </c>
      <c r="BJ4" s="241"/>
    </row>
    <row r="5" spans="1:62" ht="45" x14ac:dyDescent="0.25">
      <c r="A5" s="253"/>
      <c r="B5" s="255"/>
      <c r="C5" s="167" t="s">
        <v>25</v>
      </c>
      <c r="D5" s="26" t="str">
        <f>IND!E5</f>
        <v>Prevalencia de sobrepeso</v>
      </c>
      <c r="E5" s="26" t="str">
        <f>IND!F5</f>
        <v>Prevalencia de obesidad</v>
      </c>
      <c r="F5" s="26" t="str">
        <f>IND!G5</f>
        <v>Prevalencia de diabetes mellitus tipo 2</v>
      </c>
      <c r="G5" s="26" t="str">
        <f>IND!H5</f>
        <v>Prevalencia de hipertensión arterial</v>
      </c>
      <c r="H5" s="26" t="str">
        <f>IND!I5</f>
        <v>Mortalidad por diabetes mellitus tipo 2</v>
      </c>
      <c r="I5" s="26" t="str">
        <f>IND!J5</f>
        <v>Mortalidad por enfermedades hipertensivas</v>
      </c>
      <c r="J5" s="26" t="str">
        <f>IND!K5</f>
        <v>Compra de sazonadores y condimentos como proxy de sodio</v>
      </c>
      <c r="K5" s="26" t="str">
        <f>IND!L5</f>
        <v xml:space="preserve">Compra de agua </v>
      </c>
      <c r="L5" s="26" t="str">
        <f>IND!M5</f>
        <v>Compra de alimentos y bebidas regulados por la Estrategia Nacional</v>
      </c>
      <c r="M5" s="26" t="str">
        <f>IND!N5</f>
        <v>Compra de alimentos no regulados por la Estrategia Nacional</v>
      </c>
      <c r="N5" s="26" t="str">
        <f>IND!O5</f>
        <v>Lactancia materna</v>
      </c>
      <c r="O5" s="26" t="str">
        <f>IND!P5</f>
        <v>Población adulta activa</v>
      </c>
      <c r="P5" s="26" t="str">
        <f>IND!Q5</f>
        <v>Niños que hacen deporte</v>
      </c>
      <c r="Q5" s="26" t="str">
        <f>IND!R5</f>
        <v>Ocupaciones sedentarias</v>
      </c>
      <c r="R5" s="26" t="str">
        <f>IND!S5</f>
        <v>Sedentarismo en niños</v>
      </c>
      <c r="S5" s="26" t="str">
        <f>IND!T5</f>
        <v>Grado promedio de escolaridad</v>
      </c>
      <c r="T5" s="26" t="str">
        <f>IND!U5</f>
        <v>Índice de rezago social</v>
      </c>
      <c r="U5" s="26" t="str">
        <f>IND!V5</f>
        <v>Hogares monoparentales</v>
      </c>
      <c r="V5" s="26" t="str">
        <f>IND!W5</f>
        <v>Horas trabajadas</v>
      </c>
      <c r="W5" s="26" t="str">
        <f>IND!X5</f>
        <v>Horas de sueño</v>
      </c>
      <c r="X5" s="26" t="str">
        <f>IND!Y5</f>
        <v>Velocidad promedio de vehículos en la capital del estado</v>
      </c>
      <c r="Y5" s="26" t="str">
        <f>IND!Z5</f>
        <v>Superficie de alcance en 15 minutos en la capital del estado</v>
      </c>
      <c r="Z5" s="26" t="str">
        <f>IND!AA5</f>
        <v>Cobertura de instalaciones deportivas</v>
      </c>
      <c r="AA5" s="26" t="str">
        <f>IND!AB5</f>
        <v>Infraestructura ciclista</v>
      </c>
      <c r="AB5" s="26" t="str">
        <f>IND!AC5</f>
        <v>Calidad del agua potable</v>
      </c>
      <c r="AC5" s="26" t="str">
        <f>IND!AD5</f>
        <v>Presencia de comercio ambulante</v>
      </c>
      <c r="AD5" s="26" t="str">
        <f>IND!AE5</f>
        <v>Índice de locales de venta de alimentos de alta densidad calórica</v>
      </c>
      <c r="AE5" s="26" t="str">
        <f>IND!AF5</f>
        <v>Percepción de inseguridad</v>
      </c>
      <c r="AF5" s="26" t="str">
        <f>IND!AG5</f>
        <v>Seguridad peatonal y no motorizada</v>
      </c>
      <c r="AG5" s="26" t="str">
        <f>IND!AH5</f>
        <v>Presupuesto para movilidad no motorizada en zonas metropolitanas</v>
      </c>
      <c r="AH5" s="26" t="str">
        <f>IND!AI5</f>
        <v>Clínicas públicas</v>
      </c>
      <c r="AI5" s="26" t="str">
        <f>IND!AJ5</f>
        <v>Clínicas privadas</v>
      </c>
      <c r="AJ5" s="26" t="str">
        <f>IND!AK5</f>
        <v>Escuelas con instalaciones deportivas en uso</v>
      </c>
      <c r="AK5" s="26" t="str">
        <f>IND!AL5</f>
        <v>Escuelas con bebederos funcionales</v>
      </c>
      <c r="AL5" s="26" t="str">
        <f>IND!AM5</f>
        <v>Escuelas con Comité de Establecimientos de Consumo Escolar (CECE)</v>
      </c>
      <c r="AM5" s="26" t="str">
        <f>IND!AN5</f>
        <v>Profesores de educación física</v>
      </c>
      <c r="AN5" s="26" t="str">
        <f>IND!AQ5</f>
        <v>Diabéticos e hipertensos con acceso a sistemas públicos de salud</v>
      </c>
      <c r="AO5" s="26" t="str">
        <f>IND!AR5</f>
        <v>Diabéticos e hipertensos con cobertura privada</v>
      </c>
      <c r="AP5" s="26" t="str">
        <f>IND!AS5</f>
        <v>Pacientes detectados con diabetes que iniciaron tratamiento</v>
      </c>
      <c r="AQ5" s="26" t="str">
        <f>IND!AT5</f>
        <v>Pacientes detectados hipertensión que iniciaron tratamiento</v>
      </c>
      <c r="AR5" s="26" t="str">
        <f>IND!AU5</f>
        <v>Pacientes detectados con obesidad que iniciaron tratamiento</v>
      </c>
      <c r="AS5" s="26" t="str">
        <f>IND!AV5</f>
        <v>Pacientes detectados con dislipidemia que iniciaron tratamiento</v>
      </c>
      <c r="AT5" s="26" t="str">
        <f>IND!AW5</f>
        <v>Diabéticos en unidades de especialidades en atención de enfermedades crónicas</v>
      </c>
      <c r="AU5" s="26" t="str">
        <f>IND!AX5</f>
        <v>Hipertensos bajo tratamiento en unidades de especialidades en atención de enfermedades crónicas</v>
      </c>
      <c r="AV5" s="26" t="str">
        <f>IND!AY5</f>
        <v>Dislipidémicos bajo tratamiento en unidades de especialidades en atención de enfermedades crónicas</v>
      </c>
      <c r="AW5" s="26" t="str">
        <f>IND!AZ5</f>
        <v>Detección oportuna de diabetes</v>
      </c>
      <c r="AX5" s="26" t="str">
        <f>IND!BA5</f>
        <v>Detección oportuna hipertensión</v>
      </c>
      <c r="AY5" s="26" t="str">
        <f>IND!BB5</f>
        <v>Detección oportuna de obesidad</v>
      </c>
      <c r="AZ5" s="26" t="str">
        <f>IND!BC5</f>
        <v>Detección oportuna de dislipidemia</v>
      </c>
      <c r="BA5" s="26" t="str">
        <f>IND!BD5</f>
        <v>Diabéticos con cobertura mínima de estudios de laboratorio en unidades de primer nivel de atención</v>
      </c>
      <c r="BB5" s="26" t="str">
        <f>IND!BE5</f>
        <v xml:space="preserve">Diabéticos controlados en las unidades de primer nivel de atención   </v>
      </c>
      <c r="BC5" s="26" t="str">
        <f>IND!BF5</f>
        <v>Hipertensos controlados en el primer nivel</v>
      </c>
      <c r="BD5" s="26" t="str">
        <f>IND!BG5</f>
        <v>Nutriólogos y promotores de la salud</v>
      </c>
      <c r="BE5" s="26" t="str">
        <f>IND!BI5</f>
        <v>Eficiencia terminal de la capacitación del personal de salud de primer nivel</v>
      </c>
      <c r="BF5" s="26" t="str">
        <f>IND!BK5</f>
        <v>Gastos de bolsillo para control de peso, hipertensión y diabetes</v>
      </c>
      <c r="BG5" s="26" t="str">
        <f>IND!BL5</f>
        <v>Pérdidas de productividad por mortalidad prematura</v>
      </c>
      <c r="BH5" s="26" t="str">
        <f>IND!BM5</f>
        <v>Pérdidas de productividad por ausentismo laboral</v>
      </c>
      <c r="BI5" s="26" t="str">
        <f>IND!BN5</f>
        <v>Escuelas de tiempo completo</v>
      </c>
      <c r="BJ5" s="26" t="str">
        <f>IND!BO5</f>
        <v>Desayunos escolares con presupuesto federal</v>
      </c>
    </row>
    <row r="6" spans="1:62" ht="90" x14ac:dyDescent="0.25">
      <c r="A6" s="253"/>
      <c r="B6" s="255"/>
      <c r="C6" s="168" t="s">
        <v>1</v>
      </c>
      <c r="D6" s="26" t="str">
        <f>IND!E6</f>
        <v>Porcentaje de la población total con sobrepeso</v>
      </c>
      <c r="E6" s="26" t="str">
        <f>IND!F6</f>
        <v>Porcentaje de la población total con obesidad</v>
      </c>
      <c r="F6" s="26" t="str">
        <f>IND!G6</f>
        <v xml:space="preserve">Porcentaje de población de 10 años o más con diabetes mellitus tipo 2 </v>
      </c>
      <c r="G6" s="26" t="str">
        <f>IND!H6</f>
        <v>Porcentaje de la población de 20 años o más con hipertensión arterial</v>
      </c>
      <c r="H6" s="26" t="str">
        <f>IND!I6</f>
        <v>Número de muertes por diabetes mellitus tipo 2 (Claves CIE E11-E14) por cada 100 mil hab</v>
      </c>
      <c r="I6" s="26" t="str">
        <f>IND!J6</f>
        <v>Número de muertes por enfermedades hipertensivas (Claves CIE I10-I15) por cada 100 mil hab</v>
      </c>
      <c r="J6" s="26" t="str">
        <f>IND!K6</f>
        <v>Kilogramos de sazonadores y condimentos por hogar (como proxy de sodio)</v>
      </c>
      <c r="K6" s="26" t="str">
        <f>IND!L6</f>
        <v>Litros de agua por hogar</v>
      </c>
      <c r="L6" s="26" t="str">
        <f>IND!M6</f>
        <v>Unidad estandarizada (kilogramos o litros) de alimentos con alto contenido en azúcar, bebidas azucaradas y botanas saladas por hogar</v>
      </c>
      <c r="M6" s="26" t="str">
        <f>IND!N6</f>
        <v>Unidad estandarizada (kilogramos o litros) de frutas, verduras, cereales, leguminosas, aceites, grasas, lácteos, huevo y productos de origen animal por hogar</v>
      </c>
      <c r="N6" s="26" t="str">
        <f>IND!O6</f>
        <v>Porcentaje de los niños de cero a seis meses que tuvieron lactancia materna exclusiva el día anterior</v>
      </c>
      <c r="O6" s="26" t="str">
        <f>IND!P6</f>
        <v>Porcentaje de la población de 15 a 69 años considerada activa con respecto a la recomendación de la OMS</v>
      </c>
      <c r="P6" s="26" t="str">
        <f>IND!Q6</f>
        <v xml:space="preserve">Porcentaje de los niños entre 10 y 14 años que al menos han practicado un deporte los últimos 12 meses </v>
      </c>
      <c r="Q6" s="26" t="str">
        <f>IND!R6</f>
        <v>Porcentaje de personas que están empleadas en ocupaciones sedentarias (las que mayormente se realizan en oficinas o frente a una pantalla)</v>
      </c>
      <c r="R6" s="26" t="str">
        <f>IND!S6</f>
        <v>Porcentaje de niños que ven una pantalla por más de 3 horas en un día entre semana</v>
      </c>
      <c r="S6" s="26" t="str">
        <f>IND!T6</f>
        <v>Años promedio de escolaridad para personas de 25 años o más</v>
      </c>
      <c r="T6" s="26" t="str">
        <f>IND!U6</f>
        <v>Metodología CONEVAL</v>
      </c>
      <c r="U6" s="26" t="str">
        <f>IND!V6</f>
        <v>Porcentaje de hogares monoparentales (considerando hogares con hijos menores a 19 años)</v>
      </c>
      <c r="V6" s="26" t="str">
        <f>IND!W6</f>
        <v>Horas promedio trabajadas a la semana por persona ocupada</v>
      </c>
      <c r="W6" s="26" t="str">
        <f>IND!X6</f>
        <v>Horas promedio de sueño al día</v>
      </c>
      <c r="X6" s="26" t="str">
        <f>IND!Y6</f>
        <v>Velocidad promedio (km/hr) de vehículos particulares entre 7-9am en el polo con mayor actividad económica (cálculo para 32 ciudades)</v>
      </c>
      <c r="Y6" s="26" t="str">
        <f>IND!Z6</f>
        <v>Porcentaje de la mancha urbana que se puede cubrir en 15 minutos, saliendo del polo con mayor actividad económica</v>
      </c>
      <c r="Z6" s="26" t="str">
        <f>IND!AA6</f>
        <v xml:space="preserve">Índice de oferta de instalaciones especializadas que faciliten el deporte </v>
      </c>
      <c r="AA6" s="26" t="str">
        <f>IND!AB6</f>
        <v>Kilómetros de infraestructura vial ciclista por cada 100 mil hab (considerando las 30 ciudades evaluadas por ITDP)</v>
      </c>
      <c r="AB6" s="26" t="str">
        <f>IND!AC6</f>
        <v>Porcentaje de muestras de agua clorada dentro de las especificaciones de la NOM</v>
      </c>
      <c r="AC6" s="26" t="str">
        <f>IND!AD6</f>
        <v>Porcentaje de AGEB con presencia de comercio ambulante o semifijo en al menos una calle</v>
      </c>
      <c r="AD6" s="26" t="str">
        <f>IND!AE6</f>
        <v>Porcentaje de locales con venta de alimentos de alta densidad calórica de total de locales de alimentos</v>
      </c>
      <c r="AE6" s="26" t="str">
        <f>IND!AF6</f>
        <v>Porcentaje de personas que reportan haber dejado de salir a caminar, usar transporte público y/o dejar salir a menores de edad solos por temor a ser víctima de un delito</v>
      </c>
      <c r="AF6" s="26" t="str">
        <f>IND!AG6</f>
        <v>Accidentes de peatones y ciclistas por cada 100 mil hab</v>
      </c>
      <c r="AG6" s="26" t="str">
        <f>IND!AH6</f>
        <v>Porcentaje de los fondos federales de movilidad urbana que se destinan a movilidad no motorizada (peatonal y bicicleta)</v>
      </c>
      <c r="AH6" s="26" t="str">
        <f>IND!AI6</f>
        <v>Clínicas públicas por cada 100 mil hab</v>
      </c>
      <c r="AI6" s="26" t="str">
        <f>IND!AJ6</f>
        <v>Clínicas privadas por cada 100 mil hab</v>
      </c>
      <c r="AJ6" s="26" t="str">
        <f>IND!AK6</f>
        <v>Porcentaje de las escuelas censadas con instalaciones deportivas que se encuentran en uso</v>
      </c>
      <c r="AK6" s="26" t="str">
        <f>IND!AL6</f>
        <v>Porcentaje de escuelas censadas que cuentan con bebederos funcionales</v>
      </c>
      <c r="AL6" s="26" t="str">
        <f>IND!AM6</f>
        <v>Porcentaje de escuelas que reportan tener un CECE del total de escuelas en el Registro Público de Consejos de Participación Social</v>
      </c>
      <c r="AM6" s="26" t="str">
        <f>IND!AN6</f>
        <v>Porcentaje de escuelas que reportan tener un profesor de actividad física del total de escuelas registradas</v>
      </c>
      <c r="AN6" s="26" t="str">
        <f>IND!AQ6</f>
        <v>Porcentaje de diabéticos e hipertensos que están cubiertas por el sector público para tratamiento</v>
      </c>
      <c r="AO6" s="26" t="str">
        <f>IND!AR6</f>
        <v>Porcentaje de diabéticos e hipertensos que están cubiertos con un seguro privado</v>
      </c>
      <c r="AP6" s="26" t="str">
        <f>IND!AS6</f>
        <v>Porcentaje de detecciones positivas de diabetes que ingresan a tratamiento</v>
      </c>
      <c r="AQ6" s="26" t="str">
        <f>IND!AT6</f>
        <v>Porcentaje de detecciones positivas de hipertensión que ingresan a tratamiento</v>
      </c>
      <c r="AR6" s="26" t="str">
        <f>IND!AU6</f>
        <v xml:space="preserve">Porcentaje de detecciones positivas de obesidad que ingresan a tratamiento </v>
      </c>
      <c r="AS6" s="26" t="str">
        <f>IND!AV6</f>
        <v xml:space="preserve">Porcentaje de detecciones positivas de dislipidemia que ingresan a tratamiento </v>
      </c>
      <c r="AT6" s="26" t="str">
        <f>IND!AW6</f>
        <v>Porcentaje de diábeticos bajo tratamiento en el primer nivel atendidos en unidades de especialidades médicas en atención de enfermedades crónicas</v>
      </c>
      <c r="AU6" s="26" t="str">
        <f>IND!AX6</f>
        <v xml:space="preserve">Porcentaje de hipertensos bajo tratamiento en el primer nivel atendidos en unidades de especialidades médicas en atención de enfermedades crónicas                                </v>
      </c>
      <c r="AV6" s="26" t="str">
        <f>IND!AY6</f>
        <v xml:space="preserve">Porcentaje de dislipidémicos bajo tratamiento en el primer nivel atendidos en unidades de especialidades médicas en atención de enfermedades crónicas                                  </v>
      </c>
      <c r="AW6" s="26" t="str">
        <f>IND!AZ6</f>
        <v>Porcentaje de la población usuaria de 20 años y más a los que se realizó la prueba de detección de diabetes</v>
      </c>
      <c r="AX6" s="26" t="str">
        <f>IND!BA6</f>
        <v>Porcentaje de la población usuaria de 20 años y más a los que se realizó la prueba de detección de hipertensión</v>
      </c>
      <c r="AY6" s="26" t="str">
        <f>IND!BB6</f>
        <v>Porcentaje de la población usuaria de 20 años y más a los que se realizó la prueba de detección de obesidad</v>
      </c>
      <c r="AZ6" s="26" t="str">
        <f>IND!BC6</f>
        <v>Porcentaje de la población usuaria de 20 años y más a los que se realizó la prueba de detección de dislipidemia</v>
      </c>
      <c r="BA6" s="26" t="str">
        <f>IND!BD6</f>
        <v xml:space="preserve">Porcentaje del total de pacientes con diabetes a los que se les realizó prueba de HbA1c al menos una vez al año  </v>
      </c>
      <c r="BB6" s="26" t="str">
        <f>IND!BE6</f>
        <v xml:space="preserve">Porcentaje de pacientes con diabetes en control con HbA1c menor igual a 7% </v>
      </c>
      <c r="BC6" s="26" t="str">
        <f>IND!BF6</f>
        <v>Porcentaje de pacientes con hipertensión de 20 años o más que están controlados según los lineamientos de cada institución</v>
      </c>
      <c r="BD6" s="26" t="str">
        <f>IND!BG6</f>
        <v xml:space="preserve">Número de nutriólogos, técnicos dietistas y técnicos promotores de la salud por cada 10 médicos de primer nivel </v>
      </c>
      <c r="BE6" s="26" t="str">
        <f>IND!BI6</f>
        <v>Porcentaje del personal de salud de primer nivel que concluyó satisfactoriamente la capacitación en diabetes e hipertensión, del total que tomó la capacitación</v>
      </c>
      <c r="BF6" s="26" t="str">
        <f>IND!BK6</f>
        <v>Porcentaje del gasto en salud anual que se destina al control de peso, hipertensión y diabetes</v>
      </c>
      <c r="BG6" s="26" t="str">
        <f>IND!BL6</f>
        <v>Valor presente del ingreso perdido (pesos 2013) en 50 años productivos por mortalidad prematura por diabetes y enfermedades hipertensivas (E11-E14 e I10-I15), por cada mil pesos de PIB</v>
      </c>
      <c r="BH6" s="26" t="str">
        <f>IND!BM6</f>
        <v>Ingreso perdido anual (pesos de 2013) por la discapacidad que genera la diabetes e hipertensión ajustado cada mil pesos de  PIB estatal</v>
      </c>
      <c r="BI6" s="26" t="str">
        <f>IND!BN6</f>
        <v>Porcentaje de las escuelas censadas que son de tiempo completo</v>
      </c>
      <c r="BJ6" s="26" t="str">
        <f>IND!BO6</f>
        <v>Porcentaje de alumnos beneficiados con desayunos escolares financiados con presupuesto federal</v>
      </c>
    </row>
    <row r="7" spans="1:62" x14ac:dyDescent="0.25">
      <c r="A7" s="253"/>
      <c r="B7" s="255"/>
      <c r="C7" s="2" t="s">
        <v>399</v>
      </c>
      <c r="D7" s="26" t="str">
        <f>IND!E7</f>
        <v>Porcentaje</v>
      </c>
      <c r="E7" s="26" t="str">
        <f>IND!F7</f>
        <v>Porcentaje</v>
      </c>
      <c r="F7" s="26" t="str">
        <f>IND!G7</f>
        <v>Porcentaje</v>
      </c>
      <c r="G7" s="26" t="str">
        <f>IND!H7</f>
        <v>Porcentaje</v>
      </c>
      <c r="H7" s="26" t="str">
        <f>IND!I7</f>
        <v xml:space="preserve">Razón </v>
      </c>
      <c r="I7" s="26" t="str">
        <f>IND!J7</f>
        <v xml:space="preserve">Razón </v>
      </c>
      <c r="J7" s="26" t="str">
        <f>IND!K7</f>
        <v>Kilogramos</v>
      </c>
      <c r="K7" s="26" t="str">
        <f>IND!L7</f>
        <v>Litros</v>
      </c>
      <c r="L7" s="26" t="str">
        <f>IND!M7</f>
        <v xml:space="preserve">Kilogramos y litros </v>
      </c>
      <c r="M7" s="26" t="str">
        <f>IND!N7</f>
        <v xml:space="preserve">Kilogramos y litros </v>
      </c>
      <c r="N7" s="26" t="str">
        <f>IND!O7</f>
        <v>Porcentaje</v>
      </c>
      <c r="O7" s="26" t="str">
        <f>IND!P7</f>
        <v>Porcentaje</v>
      </c>
      <c r="P7" s="26" t="str">
        <f>IND!Q7</f>
        <v>Porcentaje</v>
      </c>
      <c r="Q7" s="26" t="str">
        <f>IND!R7</f>
        <v>Porcentaje</v>
      </c>
      <c r="R7" s="26" t="str">
        <f>IND!S7</f>
        <v>Porcentaje</v>
      </c>
      <c r="S7" s="26" t="str">
        <f>IND!T7</f>
        <v>Años</v>
      </c>
      <c r="T7" s="26" t="str">
        <f>IND!U7</f>
        <v>Puntaje</v>
      </c>
      <c r="U7" s="26" t="str">
        <f>IND!V7</f>
        <v>Porcentaje</v>
      </c>
      <c r="V7" s="26" t="str">
        <f>IND!W7</f>
        <v>Horas</v>
      </c>
      <c r="W7" s="26" t="str">
        <f>IND!X7</f>
        <v>Horas</v>
      </c>
      <c r="X7" s="26" t="str">
        <f>IND!Y7</f>
        <v>km/hr</v>
      </c>
      <c r="Y7" s="26" t="str">
        <f>IND!Z7</f>
        <v>Porcentaje</v>
      </c>
      <c r="Z7" s="26" t="str">
        <f>IND!AA7</f>
        <v>Porcentaje</v>
      </c>
      <c r="AA7" s="26" t="str">
        <f>IND!AB7</f>
        <v>Kilómetros</v>
      </c>
      <c r="AB7" s="26" t="str">
        <f>IND!AC7</f>
        <v>Porcentaje</v>
      </c>
      <c r="AC7" s="26" t="str">
        <f>IND!AD7</f>
        <v>Porcentaje</v>
      </c>
      <c r="AD7" s="26" t="str">
        <f>IND!AE7</f>
        <v>Porcentaje</v>
      </c>
      <c r="AE7" s="26" t="str">
        <f>IND!AF7</f>
        <v>Porcentaje</v>
      </c>
      <c r="AF7" s="26" t="str">
        <f>IND!AG7</f>
        <v>Razón</v>
      </c>
      <c r="AG7" s="26" t="str">
        <f>IND!AH7</f>
        <v>Porcentaje</v>
      </c>
      <c r="AH7" s="26" t="str">
        <f>IND!AI7</f>
        <v>Razón</v>
      </c>
      <c r="AI7" s="26" t="str">
        <f>IND!AJ7</f>
        <v>Razón</v>
      </c>
      <c r="AJ7" s="26" t="str">
        <f>IND!AK7</f>
        <v>Porcentaje</v>
      </c>
      <c r="AK7" s="26" t="str">
        <f>IND!AL7</f>
        <v>Porcentaje</v>
      </c>
      <c r="AL7" s="26" t="str">
        <f>IND!AM7</f>
        <v>Porcentaje</v>
      </c>
      <c r="AM7" s="26" t="str">
        <f>IND!AN7</f>
        <v>Porcentaje</v>
      </c>
      <c r="AN7" s="26" t="str">
        <f>IND!AQ7</f>
        <v>Porcentaje</v>
      </c>
      <c r="AO7" s="26" t="str">
        <f>IND!AR7</f>
        <v>Porcentaje</v>
      </c>
      <c r="AP7" s="26" t="str">
        <f>IND!AS7</f>
        <v>Porcentaje</v>
      </c>
      <c r="AQ7" s="26" t="str">
        <f>IND!AT7</f>
        <v>Porcentaje</v>
      </c>
      <c r="AR7" s="26" t="str">
        <f>IND!AU7</f>
        <v>Porcentaje</v>
      </c>
      <c r="AS7" s="26" t="str">
        <f>IND!AV7</f>
        <v>Porcentaje</v>
      </c>
      <c r="AT7" s="26" t="str">
        <f>IND!AW7</f>
        <v>Porcentaje</v>
      </c>
      <c r="AU7" s="26" t="str">
        <f>IND!AX7</f>
        <v>Porcentaje</v>
      </c>
      <c r="AV7" s="26" t="str">
        <f>IND!AY7</f>
        <v>Porcentaje</v>
      </c>
      <c r="AW7" s="26" t="str">
        <f>IND!AZ7</f>
        <v>Porcentaje</v>
      </c>
      <c r="AX7" s="26" t="str">
        <f>IND!BA7</f>
        <v>Porcentaje</v>
      </c>
      <c r="AY7" s="26" t="str">
        <f>IND!BB7</f>
        <v>Porcentaje</v>
      </c>
      <c r="AZ7" s="26" t="str">
        <f>IND!BC7</f>
        <v>Porcentaje</v>
      </c>
      <c r="BA7" s="26" t="str">
        <f>IND!BD7</f>
        <v>Porcentaje</v>
      </c>
      <c r="BB7" s="26" t="str">
        <f>IND!BE7</f>
        <v>Porcentaje</v>
      </c>
      <c r="BC7" s="26" t="str">
        <f>IND!BF7</f>
        <v>Porcentaje</v>
      </c>
      <c r="BD7" s="26" t="str">
        <f>IND!BG7</f>
        <v>Razón</v>
      </c>
      <c r="BE7" s="26" t="str">
        <f>IND!BI7</f>
        <v>Porcentaje</v>
      </c>
      <c r="BF7" s="26" t="str">
        <f>IND!BK7</f>
        <v>Porcentaje</v>
      </c>
      <c r="BG7" s="26" t="str">
        <f>IND!BL7</f>
        <v>Razón</v>
      </c>
      <c r="BH7" s="26" t="str">
        <f>IND!BM7</f>
        <v>Razón</v>
      </c>
      <c r="BI7" s="26" t="str">
        <f>IND!BN7</f>
        <v>Porcentaje</v>
      </c>
      <c r="BJ7" s="26" t="str">
        <f>IND!BO7</f>
        <v>Porcentaje</v>
      </c>
    </row>
    <row r="8" spans="1:62" ht="56.25" x14ac:dyDescent="0.25">
      <c r="A8" s="253"/>
      <c r="B8" s="255"/>
      <c r="C8" s="2" t="s">
        <v>22</v>
      </c>
      <c r="D8" s="26" t="str">
        <f>IND!E8</f>
        <v>ENSANUT</v>
      </c>
      <c r="E8" s="26" t="str">
        <f>IND!F8</f>
        <v>ENSANUT</v>
      </c>
      <c r="F8" s="26" t="str">
        <f>IND!G8</f>
        <v>ENSANUT</v>
      </c>
      <c r="G8" s="26" t="str">
        <f>IND!H8</f>
        <v>ENSANUT</v>
      </c>
      <c r="H8" s="26" t="str">
        <f>IND!I8</f>
        <v xml:space="preserve"> INEGI (Registros administrativos)</v>
      </c>
      <c r="I8" s="26" t="str">
        <f>IND!J8</f>
        <v xml:space="preserve"> INEGI (Registros administrativos)</v>
      </c>
      <c r="J8" s="26" t="str">
        <f>IND!K8</f>
        <v>ENGASTO</v>
      </c>
      <c r="K8" s="26" t="str">
        <f>IND!L8</f>
        <v>ENGASTO</v>
      </c>
      <c r="L8" s="26" t="str">
        <f>IND!M8</f>
        <v>ENGASTO</v>
      </c>
      <c r="M8" s="26" t="str">
        <f>IND!N8</f>
        <v>ENGASTO</v>
      </c>
      <c r="N8" s="26" t="str">
        <f>IND!O8</f>
        <v>ENSANUT</v>
      </c>
      <c r="O8" s="26" t="str">
        <f>IND!P8</f>
        <v>ENSANUT</v>
      </c>
      <c r="P8" s="26" t="str">
        <f>IND!Q8</f>
        <v>ENSANUT</v>
      </c>
      <c r="Q8" s="26" t="str">
        <f>IND!R8</f>
        <v>ENOE</v>
      </c>
      <c r="R8" s="26" t="str">
        <f>IND!S8</f>
        <v>ENSANUT</v>
      </c>
      <c r="S8" s="26" t="str">
        <f>IND!T8</f>
        <v>ENOE</v>
      </c>
      <c r="T8" s="26" t="str">
        <f>IND!U8</f>
        <v>CONEVAL</v>
      </c>
      <c r="U8" s="26" t="str">
        <f>IND!V8</f>
        <v>INEGI (Módulo de condiciones socioeconómicas)</v>
      </c>
      <c r="V8" s="26" t="str">
        <f>IND!W8</f>
        <v>ENOE</v>
      </c>
      <c r="W8" s="26" t="str">
        <f>IND!X8</f>
        <v>ENSANUT</v>
      </c>
      <c r="X8" s="26" t="str">
        <f>IND!Y8</f>
        <v>Sin Tráfico</v>
      </c>
      <c r="Y8" s="26" t="str">
        <f>IND!Z8</f>
        <v>Sin Tráfico</v>
      </c>
      <c r="Z8" s="26" t="str">
        <f>IND!AA8</f>
        <v>Descifra</v>
      </c>
      <c r="AA8" s="26" t="str">
        <f>IND!AB8</f>
        <v>ITDP</v>
      </c>
      <c r="AB8" s="26" t="str">
        <f>IND!AC8</f>
        <v>COFEPRIS</v>
      </c>
      <c r="AC8" s="26" t="str">
        <f>IND!AD8</f>
        <v>Inventario Nacional de Vivienda</v>
      </c>
      <c r="AD8" s="26" t="str">
        <f>IND!AE8</f>
        <v>INEGI (DENUE)</v>
      </c>
      <c r="AE8" s="26" t="str">
        <f>IND!AF8</f>
        <v>INEGI (ENVIPE)</v>
      </c>
      <c r="AF8" s="26" t="str">
        <f>IND!AG8</f>
        <v>INEGI (Registros administrativos)</v>
      </c>
      <c r="AG8" s="26" t="str">
        <f>IND!AH8</f>
        <v>ITDP</v>
      </c>
      <c r="AH8" s="26" t="str">
        <f>IND!AI8</f>
        <v>SSA (CLUES)</v>
      </c>
      <c r="AI8" s="26" t="str">
        <f>IND!AJ8</f>
        <v>SSA (CLUES)</v>
      </c>
      <c r="AJ8" s="26" t="str">
        <f>IND!AK8</f>
        <v>SEP (CEMABE)</v>
      </c>
      <c r="AK8" s="26" t="str">
        <f>IND!AL8</f>
        <v>SEP (CEMABE)</v>
      </c>
      <c r="AL8" s="26" t="str">
        <f>IND!AM8</f>
        <v>SEP</v>
      </c>
      <c r="AM8" s="26" t="str">
        <f>IND!AN8</f>
        <v>SEP (SIGED)</v>
      </c>
      <c r="AN8" s="26" t="str">
        <f>IND!AQ8</f>
        <v>ENSANUT</v>
      </c>
      <c r="AO8" s="26" t="str">
        <f>IND!AR8</f>
        <v>ENSANUT</v>
      </c>
      <c r="AP8" s="26" t="str">
        <f>IND!AS8</f>
        <v>SSA (SIS)</v>
      </c>
      <c r="AQ8" s="26" t="str">
        <f>IND!AT8</f>
        <v>SSA (SIS)</v>
      </c>
      <c r="AR8" s="26" t="str">
        <f>IND!AU8</f>
        <v>SSA (SIS)</v>
      </c>
      <c r="AS8" s="26" t="str">
        <f>IND!AV8</f>
        <v>SSA (SIS)</v>
      </c>
      <c r="AT8" s="26" t="str">
        <f>IND!AW8</f>
        <v>SSA</v>
      </c>
      <c r="AU8" s="26" t="str">
        <f>IND!AX8</f>
        <v>SSA</v>
      </c>
      <c r="AV8" s="26" t="str">
        <f>IND!AY8</f>
        <v>SSA</v>
      </c>
      <c r="AW8" s="26" t="str">
        <f>IND!AZ8</f>
        <v>Secretaría de Salud , IMSS Oportunidades , Universitarios , ISSSTE , PEMEX , SEDENA , SEMAR , Estatales</v>
      </c>
      <c r="AX8" s="26" t="str">
        <f>IND!BA8</f>
        <v>Secretaría de Salud , IMSS Oportunidades , Universitarios , ISSSTE , PEMEX , SEDENA , SEMAR , Estatales</v>
      </c>
      <c r="AY8" s="26" t="str">
        <f>IND!BB8</f>
        <v>SSA (SIS), IMSS</v>
      </c>
      <c r="AZ8" s="26" t="str">
        <f>IND!BC8</f>
        <v>SSA (SIS)</v>
      </c>
      <c r="BA8" s="26" t="str">
        <f>IND!BD8</f>
        <v>SSA</v>
      </c>
      <c r="BB8" s="26" t="str">
        <f>IND!BE8</f>
        <v>SSA</v>
      </c>
      <c r="BC8" s="26" t="str">
        <f>IND!BF8</f>
        <v>SSA (SIS), IMSS, PEMEX</v>
      </c>
      <c r="BD8" s="26" t="str">
        <f>IND!BG8</f>
        <v>DIF, Estatales, IMSS, IMSS-OPOTUNIDADES, ISSSTE, MUNICIPAL, PEMEX, SSA, SEDEMA, SEMAR, Universitario</v>
      </c>
      <c r="BE8" s="26" t="str">
        <f>IND!BI8</f>
        <v>SSA</v>
      </c>
      <c r="BF8" s="26" t="str">
        <f>IND!BK8</f>
        <v>ENGASTO</v>
      </c>
      <c r="BG8" s="26" t="str">
        <f>IND!BL8</f>
        <v>IMCO (con datos ENOE y registros administrativos INEGI)</v>
      </c>
      <c r="BH8" s="26" t="str">
        <f>IND!BM8</f>
        <v>IMCO (con datos ENOE y ENSANUT)</v>
      </c>
      <c r="BI8" s="26" t="str">
        <f>IND!BN8</f>
        <v>SEP (CEMABE)</v>
      </c>
      <c r="BJ8" s="26" t="str">
        <f>IND!BO8</f>
        <v>DIF Federal y SEP (SIGED)</v>
      </c>
    </row>
    <row r="9" spans="1:62" ht="22.5" x14ac:dyDescent="0.25">
      <c r="A9" s="253"/>
      <c r="B9" s="255"/>
      <c r="C9" s="2" t="s">
        <v>56</v>
      </c>
      <c r="D9" s="26">
        <f>IND!E9</f>
        <v>2012</v>
      </c>
      <c r="E9" s="26">
        <f>IND!F9</f>
        <v>2012</v>
      </c>
      <c r="F9" s="26">
        <f>IND!G9</f>
        <v>2012</v>
      </c>
      <c r="G9" s="26">
        <f>IND!H9</f>
        <v>2012</v>
      </c>
      <c r="H9" s="26">
        <f>IND!I9</f>
        <v>2013</v>
      </c>
      <c r="I9" s="26">
        <f>IND!J9</f>
        <v>2013</v>
      </c>
      <c r="J9" s="26">
        <f>IND!K9</f>
        <v>2013</v>
      </c>
      <c r="K9" s="26">
        <f>IND!L9</f>
        <v>2013</v>
      </c>
      <c r="L9" s="26">
        <f>IND!M9</f>
        <v>2013</v>
      </c>
      <c r="M9" s="26">
        <f>IND!N9</f>
        <v>2013</v>
      </c>
      <c r="N9" s="26">
        <f>IND!O9</f>
        <v>2012</v>
      </c>
      <c r="O9" s="26">
        <f>IND!P9</f>
        <v>2012</v>
      </c>
      <c r="P9" s="26">
        <f>IND!Q9</f>
        <v>2012</v>
      </c>
      <c r="Q9" s="26">
        <f>IND!R9</f>
        <v>2014</v>
      </c>
      <c r="R9" s="26">
        <f>IND!S9</f>
        <v>2012</v>
      </c>
      <c r="S9" s="26">
        <f>IND!T9</f>
        <v>2014</v>
      </c>
      <c r="T9" s="26">
        <f>IND!U9</f>
        <v>2010</v>
      </c>
      <c r="U9" s="26">
        <f>IND!V9</f>
        <v>2012</v>
      </c>
      <c r="V9" s="26">
        <f>IND!W9</f>
        <v>2014</v>
      </c>
      <c r="W9" s="26">
        <f>IND!X9</f>
        <v>2012</v>
      </c>
      <c r="X9" s="26">
        <f>IND!Y9</f>
        <v>2015</v>
      </c>
      <c r="Y9" s="26">
        <f>IND!Z9</f>
        <v>2015</v>
      </c>
      <c r="Z9" s="26">
        <f>IND!AA9</f>
        <v>2015</v>
      </c>
      <c r="AA9" s="26">
        <f>IND!AB9</f>
        <v>2014</v>
      </c>
      <c r="AB9" s="26">
        <f>IND!AC9</f>
        <v>2013</v>
      </c>
      <c r="AC9" s="26" t="str">
        <f>IND!AD9</f>
        <v>2013 (con datos del Censo 2010)</v>
      </c>
      <c r="AD9" s="26">
        <f>IND!AE9</f>
        <v>2015</v>
      </c>
      <c r="AE9" s="26">
        <f>IND!AF9</f>
        <v>2014</v>
      </c>
      <c r="AF9" s="26">
        <f>IND!AG9</f>
        <v>2013</v>
      </c>
      <c r="AG9" s="26">
        <f>IND!AH9</f>
        <v>2013</v>
      </c>
      <c r="AH9" s="26">
        <f>IND!AI9</f>
        <v>2015</v>
      </c>
      <c r="AI9" s="26">
        <f>IND!AJ9</f>
        <v>2015</v>
      </c>
      <c r="AJ9" s="26">
        <f>IND!AK9</f>
        <v>2013</v>
      </c>
      <c r="AK9" s="26">
        <f>IND!AL9</f>
        <v>2013</v>
      </c>
      <c r="AL9" s="26">
        <f>IND!AM9</f>
        <v>2015</v>
      </c>
      <c r="AM9" s="26">
        <f>IND!AN9</f>
        <v>2013</v>
      </c>
      <c r="AN9" s="26">
        <f>IND!AQ9</f>
        <v>2012</v>
      </c>
      <c r="AO9" s="26">
        <f>IND!AR9</f>
        <v>2012</v>
      </c>
      <c r="AP9" s="26">
        <f>IND!AS9</f>
        <v>2013</v>
      </c>
      <c r="AQ9" s="26">
        <f>IND!AT9</f>
        <v>2013</v>
      </c>
      <c r="AR9" s="26">
        <f>IND!AU9</f>
        <v>2013</v>
      </c>
      <c r="AS9" s="26">
        <f>IND!AV9</f>
        <v>2013</v>
      </c>
      <c r="AT9" s="26">
        <f>IND!AW9</f>
        <v>2014</v>
      </c>
      <c r="AU9" s="26">
        <f>IND!AX9</f>
        <v>2014</v>
      </c>
      <c r="AV9" s="26">
        <f>IND!AY9</f>
        <v>2014</v>
      </c>
      <c r="AW9" s="26">
        <f>IND!AZ9</f>
        <v>2013</v>
      </c>
      <c r="AX9" s="26">
        <f>IND!BA9</f>
        <v>2013</v>
      </c>
      <c r="AY9" s="26">
        <f>IND!BB9</f>
        <v>2014</v>
      </c>
      <c r="AZ9" s="26">
        <f>IND!BC9</f>
        <v>2014</v>
      </c>
      <c r="BA9" s="26">
        <f>IND!BD9</f>
        <v>2014</v>
      </c>
      <c r="BB9" s="26">
        <f>IND!BE9</f>
        <v>2014</v>
      </c>
      <c r="BC9" s="26">
        <f>IND!BF9</f>
        <v>2014</v>
      </c>
      <c r="BD9" s="26">
        <f>IND!BG9</f>
        <v>2014</v>
      </c>
      <c r="BE9" s="26">
        <f>IND!BI9</f>
        <v>2014</v>
      </c>
      <c r="BF9" s="26">
        <f>IND!BK9</f>
        <v>2013</v>
      </c>
      <c r="BG9" s="26">
        <f>IND!BL9</f>
        <v>2013</v>
      </c>
      <c r="BH9" s="26">
        <f>IND!BM9</f>
        <v>2012</v>
      </c>
      <c r="BI9" s="26">
        <f>IND!BN9</f>
        <v>2013</v>
      </c>
      <c r="BJ9" s="26">
        <f>IND!BO9</f>
        <v>2013</v>
      </c>
    </row>
    <row r="10" spans="1:62" x14ac:dyDescent="0.25">
      <c r="B10" s="92">
        <v>1</v>
      </c>
      <c r="C10" s="92">
        <v>2</v>
      </c>
      <c r="D10" s="92">
        <f>IND!E10</f>
        <v>3</v>
      </c>
      <c r="E10" s="92">
        <f>IND!F10</f>
        <v>4</v>
      </c>
      <c r="F10" s="92">
        <f>IND!G10</f>
        <v>5</v>
      </c>
      <c r="G10" s="92">
        <f>IND!H10</f>
        <v>6</v>
      </c>
      <c r="H10" s="92">
        <f>IND!I10</f>
        <v>7</v>
      </c>
      <c r="I10" s="92">
        <f>IND!J10</f>
        <v>8</v>
      </c>
      <c r="J10" s="92">
        <f>IND!K10</f>
        <v>9</v>
      </c>
      <c r="K10" s="92">
        <f>IND!L10</f>
        <v>10</v>
      </c>
      <c r="L10" s="92">
        <f>IND!M10</f>
        <v>11</v>
      </c>
      <c r="M10" s="92">
        <f>IND!N10</f>
        <v>12</v>
      </c>
      <c r="N10" s="92">
        <f>IND!O10</f>
        <v>13</v>
      </c>
      <c r="O10" s="92">
        <f>IND!P10</f>
        <v>14</v>
      </c>
      <c r="P10" s="92">
        <f>IND!Q10</f>
        <v>15</v>
      </c>
      <c r="Q10" s="92">
        <f>IND!R10</f>
        <v>16</v>
      </c>
      <c r="R10" s="92">
        <f>IND!S10</f>
        <v>17</v>
      </c>
      <c r="S10" s="92">
        <f>IND!T10</f>
        <v>18</v>
      </c>
      <c r="T10" s="92">
        <f>IND!U10</f>
        <v>19</v>
      </c>
      <c r="U10" s="92">
        <f>IND!V10</f>
        <v>20</v>
      </c>
      <c r="V10" s="92">
        <f>IND!W10</f>
        <v>21</v>
      </c>
      <c r="W10" s="92">
        <f>IND!X10</f>
        <v>22</v>
      </c>
      <c r="X10" s="92">
        <f>IND!Y10</f>
        <v>23</v>
      </c>
      <c r="Y10" s="92">
        <f>IND!Z10</f>
        <v>24</v>
      </c>
      <c r="Z10" s="92">
        <f>IND!AA10</f>
        <v>25</v>
      </c>
      <c r="AA10" s="92">
        <f>IND!AB10</f>
        <v>26</v>
      </c>
      <c r="AB10" s="92">
        <f>IND!AC10</f>
        <v>27</v>
      </c>
      <c r="AC10" s="92">
        <f>IND!AD10</f>
        <v>28</v>
      </c>
      <c r="AD10" s="92">
        <f>IND!AE10</f>
        <v>29</v>
      </c>
      <c r="AE10" s="92">
        <f>IND!AF10</f>
        <v>30</v>
      </c>
      <c r="AF10" s="92">
        <f>IND!AG10</f>
        <v>31</v>
      </c>
      <c r="AG10" s="92">
        <f>IND!AH10</f>
        <v>32</v>
      </c>
      <c r="AH10" s="92">
        <f>IND!AI10</f>
        <v>33</v>
      </c>
      <c r="AI10" s="92">
        <f>IND!AJ10</f>
        <v>34</v>
      </c>
      <c r="AJ10" s="92">
        <f>IND!AK10</f>
        <v>35</v>
      </c>
      <c r="AK10" s="92">
        <f>IND!AL10</f>
        <v>36</v>
      </c>
      <c r="AL10" s="92">
        <f>IND!AM10</f>
        <v>37</v>
      </c>
      <c r="AM10" s="92">
        <f>IND!AN10</f>
        <v>38</v>
      </c>
      <c r="AN10" s="92">
        <f>IND!AQ10</f>
        <v>41</v>
      </c>
      <c r="AO10" s="92">
        <f>IND!AR10</f>
        <v>42</v>
      </c>
      <c r="AP10" s="92">
        <f>IND!AS10</f>
        <v>43</v>
      </c>
      <c r="AQ10" s="92">
        <f>IND!AT10</f>
        <v>44</v>
      </c>
      <c r="AR10" s="92">
        <f>IND!AU10</f>
        <v>45</v>
      </c>
      <c r="AS10" s="92">
        <f>IND!AV10</f>
        <v>46</v>
      </c>
      <c r="AT10" s="92">
        <f>IND!AW10</f>
        <v>47</v>
      </c>
      <c r="AU10" s="92">
        <f>IND!AX10</f>
        <v>48</v>
      </c>
      <c r="AV10" s="92">
        <f>IND!AY10</f>
        <v>49</v>
      </c>
      <c r="AW10" s="92">
        <f>IND!AZ10</f>
        <v>50</v>
      </c>
      <c r="AX10" s="92">
        <f>IND!BA10</f>
        <v>51</v>
      </c>
      <c r="AY10" s="92">
        <f>IND!BB10</f>
        <v>52</v>
      </c>
      <c r="AZ10" s="92">
        <f>IND!BC10</f>
        <v>53</v>
      </c>
      <c r="BA10" s="92">
        <f>IND!BD10</f>
        <v>54</v>
      </c>
      <c r="BB10" s="92">
        <f>IND!BE10</f>
        <v>55</v>
      </c>
      <c r="BC10" s="92">
        <f>IND!BF10</f>
        <v>56</v>
      </c>
      <c r="BD10" s="92">
        <f>IND!BG10</f>
        <v>57</v>
      </c>
      <c r="BE10" s="92">
        <f>IND!BI10</f>
        <v>59</v>
      </c>
      <c r="BF10" s="92">
        <f>IND!BK10</f>
        <v>61</v>
      </c>
      <c r="BG10" s="92">
        <f>IND!BL10</f>
        <v>62</v>
      </c>
      <c r="BH10" s="92">
        <f>IND!BM10</f>
        <v>63</v>
      </c>
      <c r="BI10" s="92">
        <f>IND!BN10</f>
        <v>64</v>
      </c>
      <c r="BJ10" s="92">
        <f>IND!BO10</f>
        <v>65</v>
      </c>
    </row>
    <row r="11" spans="1:62" x14ac:dyDescent="0.25">
      <c r="B11" t="s">
        <v>43</v>
      </c>
      <c r="C11" s="2" t="s">
        <v>163</v>
      </c>
      <c r="D11" s="70">
        <f>VLOOKUP($B$11,IND!$C$11:$BT$42,D10,FALSE)</f>
        <v>0.28275375142951781</v>
      </c>
      <c r="E11" s="70">
        <f>VLOOKUP($B$11,IND!$C$11:$BT$42,E10,FALSE)</f>
        <v>0.17804167610433116</v>
      </c>
      <c r="F11" s="70">
        <f>VLOOKUP($B$11,IND!$C$11:$BT$42,F10,FALSE)</f>
        <v>5.0862427253441166E-2</v>
      </c>
      <c r="G11" s="70">
        <f>VLOOKUP($B$11,IND!$C$11:$BT$42,G10,FALSE)</f>
        <v>0.11696648883184808</v>
      </c>
      <c r="H11" s="84">
        <f>VLOOKUP($B$11,IND!$C$11:$BT$42,H10,FALSE)</f>
        <v>67.844695762257643</v>
      </c>
      <c r="I11" s="84">
        <f>VLOOKUP($B$11,IND!$C$11:$BT$42,I10,FALSE)</f>
        <v>28.138120282634031</v>
      </c>
      <c r="J11" s="84">
        <f>VLOOKUP($B$11,IND!$C$11:$BT$42,J10,FALSE)</f>
        <v>24.558261182667881</v>
      </c>
      <c r="K11" s="84">
        <f>VLOOKUP($B$11,IND!$C$11:$BT$42,K10,FALSE)</f>
        <v>1391.4147154885038</v>
      </c>
      <c r="L11" s="84">
        <f>VLOOKUP($B$11,IND!$C$11:$BT$42,L10,FALSE)</f>
        <v>289.39849909723097</v>
      </c>
      <c r="M11" s="84">
        <f>VLOOKUP($B$11,IND!$C$11:$BT$42,M10,FALSE)</f>
        <v>1295.0396338829937</v>
      </c>
      <c r="N11" s="70">
        <f>VLOOKUP($B$11,IND!$C$11:$BT$42,N10,FALSE)</f>
        <v>0.34688910321735333</v>
      </c>
      <c r="O11" s="70">
        <f>VLOOKUP($B$11,IND!$C$11:$BT$42,O10,FALSE)</f>
        <v>0.79937462060822884</v>
      </c>
      <c r="P11" s="70">
        <f>VLOOKUP($B$11,IND!$C$11:$BT$42,P10,FALSE)</f>
        <v>0.38067664932345729</v>
      </c>
      <c r="Q11" s="70">
        <f>VLOOKUP($B$11,IND!$C$11:$BT$42,Q10,FALSE)</f>
        <v>7.9554640707349453E-2</v>
      </c>
      <c r="R11" s="70">
        <f>VLOOKUP($B$11,IND!$C$11:$BT$42,R10,FALSE)</f>
        <v>0.38058118211574793</v>
      </c>
      <c r="S11" s="84">
        <f>VLOOKUP($B$11,IND!$C$11:$BT$42,S10,FALSE)</f>
        <v>6.5072299999999998</v>
      </c>
      <c r="T11" s="84">
        <f>VLOOKUP($B$11,IND!$C$11:$BT$42,T10,FALSE)</f>
        <v>0.89240637</v>
      </c>
      <c r="U11" s="70">
        <f>VLOOKUP($B$11,IND!$C$11:$BT$42,U10,FALSE)</f>
        <v>0.20139113098505149</v>
      </c>
      <c r="V11" s="84">
        <f>VLOOKUP($B$11,IND!$C$11:$BT$42,V10,FALSE)</f>
        <v>39.058</v>
      </c>
      <c r="W11" s="84">
        <f>VLOOKUP($B$11,IND!$C$11:$BT$42,W10,FALSE)</f>
        <v>7.6135200000000003</v>
      </c>
      <c r="X11" s="84">
        <f>VLOOKUP($B$11,IND!$C$11:$BT$42,X10,FALSE)</f>
        <v>25.784682080924899</v>
      </c>
      <c r="Y11" s="85">
        <f>VLOOKUP($B$11,IND!$C$11:$BT$42,Y10,FALSE)</f>
        <v>1.8950086961033025E-2</v>
      </c>
      <c r="Z11" s="84">
        <f>VLOOKUP($B$11,IND!$C$11:$BT$42,Z10,FALSE)</f>
        <v>0.43881815188509454</v>
      </c>
      <c r="AA11" s="84">
        <f>VLOOKUP($B$11,IND!$C$11:$BT$42,AA10,FALSE)</f>
        <v>0.15051906499563747</v>
      </c>
      <c r="AB11" s="70">
        <f>VLOOKUP($B$11,IND!$C$11:$BT$42,AB10,FALSE)</f>
        <v>0.85299999999999998</v>
      </c>
      <c r="AC11" s="70">
        <f>VLOOKUP($B$11,IND!$C$11:$BT$42,AC10,FALSE)</f>
        <v>9.7944617011433477E-2</v>
      </c>
      <c r="AD11" s="70">
        <f>VLOOKUP($B$11,IND!$C$11:$BT$42,AD10,FALSE)</f>
        <v>0.56884261864565744</v>
      </c>
      <c r="AE11" s="70">
        <f>VLOOKUP($B$11,IND!$C$11:$BT$42,AE10,FALSE)</f>
        <v>0.44983005413263155</v>
      </c>
      <c r="AF11" s="84">
        <f>VLOOKUP($B$11,IND!$C$11:$BT$42,AF10,FALSE)</f>
        <v>7.8049184625977697</v>
      </c>
      <c r="AG11" s="70">
        <f>VLOOKUP($B$11,IND!$C$11:$BT$42,AG10,FALSE)</f>
        <v>3.6485980159370511E-2</v>
      </c>
      <c r="AH11" s="84">
        <f>VLOOKUP($B$11,IND!$C$11:$BT$42,AH10,FALSE)</f>
        <v>49.320080296903875</v>
      </c>
      <c r="AI11" s="84">
        <f>VLOOKUP($B$11,IND!$C$11:$BT$42,AI10,FALSE)</f>
        <v>3.0103812999127491</v>
      </c>
      <c r="AJ11" s="70">
        <f>VLOOKUP($B$11,IND!$C$11:$BT$42,AJ10,FALSE)</f>
        <v>0.48888493686644141</v>
      </c>
      <c r="AK11" s="70">
        <f>VLOOKUP($B$11,IND!$C$11:$BT$42,AK10,FALSE)</f>
        <v>4.2504001422728081E-2</v>
      </c>
      <c r="AL11" s="70">
        <f>VLOOKUP($B$11,IND!$C$11:$BT$42,AL10,FALSE)</f>
        <v>0</v>
      </c>
      <c r="AM11" s="70">
        <f>VLOOKUP($B$11,IND!$C$11:$BT$42,AM10,FALSE)</f>
        <v>0.35157699443413731</v>
      </c>
      <c r="AN11" s="70">
        <f>VLOOKUP($B$11,IND!$C$11:$BT$42,AN10,FALSE)</f>
        <v>0.79753204446298753</v>
      </c>
      <c r="AO11" s="70">
        <f>VLOOKUP($B$11,IND!$C$11:$BT$42,AO10,FALSE)</f>
        <v>0</v>
      </c>
      <c r="AP11" s="84">
        <f>VLOOKUP($B$11,IND!$C$11:$BT$42,AP10,FALSE)</f>
        <v>0.27893230462916874</v>
      </c>
      <c r="AQ11" s="84">
        <f>VLOOKUP($B$11,IND!$C$11:$BT$42,AQ10,FALSE)</f>
        <v>0.47283014839329562</v>
      </c>
      <c r="AR11" s="84">
        <f>VLOOKUP($B$11,IND!$C$11:$BT$42,AR10,FALSE)</f>
        <v>0.17540112808718034</v>
      </c>
      <c r="AS11" s="84">
        <f>VLOOKUP($B$11,IND!$C$11:$BT$42,AS10,FALSE)</f>
        <v>0.46333853354134164</v>
      </c>
      <c r="AT11" s="84">
        <f>VLOOKUP($B$11,IND!$C$11:$BT$42,AT10,FALSE)</f>
        <v>4.2086028366737242E-2</v>
      </c>
      <c r="AU11" s="84">
        <f>VLOOKUP($B$11,IND!$C$11:$BT$42,AU10,FALSE)</f>
        <v>1.9038578171558157E-2</v>
      </c>
      <c r="AV11" s="84">
        <f>VLOOKUP($B$11,IND!$C$11:$BT$42,AV10,FALSE)</f>
        <v>0.20835038886614818</v>
      </c>
      <c r="AW11" s="84">
        <f>VLOOKUP($B$11,IND!$C$11:$BT$42,AW10,FALSE)</f>
        <v>0.27000995944484246</v>
      </c>
      <c r="AX11" s="84">
        <f>VLOOKUP($B$11,IND!$C$11:$BT$42,AX10,FALSE)</f>
        <v>0.32353723953505198</v>
      </c>
      <c r="AY11" s="84">
        <f>VLOOKUP($B$11,IND!$C$11:$BT$42,AY10,FALSE)</f>
        <v>0.39327761033381248</v>
      </c>
      <c r="AZ11" s="84">
        <f>VLOOKUP($B$11,IND!$C$11:$BT$42,AZ10,FALSE)</f>
        <v>6.5561904984269115E-2</v>
      </c>
      <c r="BA11" s="70">
        <f>VLOOKUP($B$11,IND!$C$11:$BT$42,BA10,FALSE)</f>
        <v>5.998114183167564E-2</v>
      </c>
      <c r="BB11" s="70">
        <f>VLOOKUP($B$11,IND!$C$11:$BT$42,BB10,FALSE)</f>
        <v>0.26470588235294118</v>
      </c>
      <c r="BC11" s="70">
        <f>VLOOKUP($B$11,IND!$C$11:$BT$42,BC10,FALSE)</f>
        <v>0.56344419235238785</v>
      </c>
      <c r="BD11" s="84">
        <f>VLOOKUP($B$11,IND!$C$11:$BT$42,BD10,FALSE)</f>
        <v>1.8707604426990359</v>
      </c>
      <c r="BE11" s="70">
        <f>VLOOKUP($B$11,IND!$C$11:$BT$42,BE10,FALSE)</f>
        <v>0</v>
      </c>
      <c r="BF11" s="70">
        <f>VLOOKUP($B$11,IND!$C$11:$BT$42,BF10,FALSE)</f>
        <v>0.12339157365251573</v>
      </c>
      <c r="BG11" s="84">
        <f>VLOOKUP($B$11,IND!$C$11:$BT$42,BG10,FALSE)</f>
        <v>1.6054872765657722</v>
      </c>
      <c r="BH11" s="84">
        <f>VLOOKUP($B$11,IND!$C$11:$BT$42,BH10,FALSE)</f>
        <v>1.2825549035068025</v>
      </c>
      <c r="BI11" s="70">
        <f>VLOOKUP($B$11,IND!$C$11:$BT$42,BI10,FALSE)</f>
        <v>2.3652854348212699E-2</v>
      </c>
      <c r="BJ11" s="70">
        <f>VLOOKUP($B$11,IND!$C$11:$BT$42,BJ10,FALSE)</f>
        <v>0.10151273535587829</v>
      </c>
    </row>
    <row r="12" spans="1:62" x14ac:dyDescent="0.25">
      <c r="C12" s="2" t="s">
        <v>169</v>
      </c>
      <c r="D12" s="70">
        <f>AVERAGE(IND!E$11:E$42)</f>
        <v>0.29813156772405075</v>
      </c>
      <c r="E12" s="70">
        <f>AVERAGE(IND!F$11:F$42)</f>
        <v>0.24360572898858313</v>
      </c>
      <c r="F12" s="70">
        <f>AVERAGE(IND!G$11:G$42)</f>
        <v>6.668391768417925E-2</v>
      </c>
      <c r="G12" s="70">
        <f>AVERAGE(IND!H$11:H$42)</f>
        <v>0.1523099314657691</v>
      </c>
      <c r="H12" s="84">
        <f>AVERAGE(IND!I$11:I$42)</f>
        <v>66.721539649939515</v>
      </c>
      <c r="I12" s="84">
        <f>AVERAGE(IND!J$11:J$42)</f>
        <v>15.669754385731801</v>
      </c>
      <c r="J12" s="84">
        <f>AVERAGE(IND!K$11:K$42)</f>
        <v>17.695238821167475</v>
      </c>
      <c r="K12" s="84">
        <f>AVERAGE(IND!L$11:L$42)</f>
        <v>1242.579558410431</v>
      </c>
      <c r="L12" s="84">
        <f>AVERAGE(IND!M$11:M$42)</f>
        <v>354.92840179015042</v>
      </c>
      <c r="M12" s="84">
        <f>AVERAGE(IND!N$11:N$42)</f>
        <v>1073.0108472885381</v>
      </c>
      <c r="N12" s="70">
        <f>AVERAGE(IND!O$11:O$42)</f>
        <v>0.13840558123893773</v>
      </c>
      <c r="O12" s="70">
        <f>AVERAGE(IND!P$11:P$42)</f>
        <v>0.66249173902986136</v>
      </c>
      <c r="P12" s="70">
        <f>AVERAGE(IND!Q$11:Q$42)</f>
        <v>0.42133125972855889</v>
      </c>
      <c r="Q12" s="70">
        <f>AVERAGE(IND!R$11:R$42)</f>
        <v>0.14086271660496441</v>
      </c>
      <c r="R12" s="70">
        <f>AVERAGE(IND!S$11:S$42)</f>
        <v>0.50188150610748694</v>
      </c>
      <c r="S12" s="84">
        <f>AVERAGE(IND!T$11:T$42)</f>
        <v>8.2718240625000004</v>
      </c>
      <c r="T12" s="84">
        <f>AVERAGE(IND!U$11:U$42)</f>
        <v>0.46584213718749989</v>
      </c>
      <c r="U12" s="70">
        <f>AVERAGE(IND!V$11:V$42)</f>
        <v>0.1797172674442909</v>
      </c>
      <c r="V12" s="84">
        <f>AVERAGE(IND!W$11:W$42)</f>
        <v>40.818262499999982</v>
      </c>
      <c r="W12" s="84">
        <f>AVERAGE(IND!X$11:X$42)</f>
        <v>7.5103546875000005</v>
      </c>
      <c r="X12" s="84">
        <f>AVERAGE(IND!Y$11:Y$42)</f>
        <v>31.793866105189224</v>
      </c>
      <c r="Y12" s="70">
        <f>AVERAGE(IND!Z$11:Z$42)</f>
        <v>3.3982778587576819E-2</v>
      </c>
      <c r="Z12" s="84">
        <f>AVERAGE(IND!AA$11:AA$42)</f>
        <v>0.51359924089905939</v>
      </c>
      <c r="AA12" s="84">
        <f>AVERAGE(IND!AB$11:AB$42)</f>
        <v>0.37769547039394402</v>
      </c>
      <c r="AB12" s="70">
        <f>AVERAGE(IND!AC$11:AC$42)</f>
        <v>0.8930625000000002</v>
      </c>
      <c r="AC12" s="70">
        <f>AVERAGE(IND!AD$11:AD$42)</f>
        <v>0.15075700460789568</v>
      </c>
      <c r="AD12" s="70">
        <f>AVERAGE(IND!AE$11:AE$42)</f>
        <v>0.62544929225275636</v>
      </c>
      <c r="AE12" s="70">
        <f>AVERAGE(IND!AF$11:AF$42)</f>
        <v>0.56909904634987118</v>
      </c>
      <c r="AF12" s="84">
        <f>AVERAGE(IND!AG$11:AG$42)</f>
        <v>24.383015301951858</v>
      </c>
      <c r="AG12" s="70">
        <f>AVERAGE(IND!AH$11:AH$42)</f>
        <v>5.4703452542168178E-2</v>
      </c>
      <c r="AH12" s="84">
        <f>AVERAGE(IND!AI$11:AI$42)</f>
        <v>21.961188168542236</v>
      </c>
      <c r="AI12" s="84">
        <f>AVERAGE(IND!AJ$11:AJ$42)</f>
        <v>3.0977991570434855</v>
      </c>
      <c r="AJ12" s="70">
        <f>AVERAGE(IND!AK$11:AK$42)</f>
        <v>0.48390319874605703</v>
      </c>
      <c r="AK12" s="70">
        <f>AVERAGE(IND!AL$11:AL$42)</f>
        <v>0.18917767025744336</v>
      </c>
      <c r="AL12" s="70">
        <f>AVERAGE(IND!AM$11:AM$42)</f>
        <v>3.8206246092911678E-2</v>
      </c>
      <c r="AM12" s="70">
        <f>AVERAGE(IND!AN$11:AN$42)</f>
        <v>0.29311280719555005</v>
      </c>
      <c r="AN12" s="70">
        <f>AVERAGE(IND!AQ11:AQ42)</f>
        <v>0.83854447053465375</v>
      </c>
      <c r="AO12" s="70">
        <f>AVERAGE(IND!AR11:AR42)</f>
        <v>6.9705893895893704E-3</v>
      </c>
      <c r="AP12" s="84">
        <f>AVERAGE(IND!AS11:AS42)</f>
        <v>0.13164971172918016</v>
      </c>
      <c r="AQ12" s="84">
        <f>AVERAGE(IND!AT11:AT42)</f>
        <v>0.22823265193815767</v>
      </c>
      <c r="AR12" s="84">
        <f>AVERAGE(IND!AU11:AU42)</f>
        <v>8.2390813264180615E-2</v>
      </c>
      <c r="AS12" s="84">
        <f>AVERAGE(IND!AV11:AV42)</f>
        <v>0.35498218955087191</v>
      </c>
      <c r="AT12" s="84">
        <f>AVERAGE(IND!AW11:AW42)</f>
        <v>6.4470488428547537E-2</v>
      </c>
      <c r="AU12" s="84">
        <f>AVERAGE(IND!AX11:AX42)</f>
        <v>3.3456845171791857E-2</v>
      </c>
      <c r="AV12" s="84">
        <f>AVERAGE(IND!AY11:AY42)</f>
        <v>0.12387799868259845</v>
      </c>
      <c r="AW12" s="84">
        <f>AVERAGE(IND!AZ11:AZ42)</f>
        <v>0.31719645280804959</v>
      </c>
      <c r="AX12" s="84">
        <f>AVERAGE(IND!BA11:BA42)</f>
        <v>0.39623193636458898</v>
      </c>
      <c r="AY12" s="84">
        <f>AVERAGE(IND!BB11:BB42)</f>
        <v>0.49217380048850934</v>
      </c>
      <c r="AZ12" s="84">
        <f>AVERAGE(IND!BC11:BC42)</f>
        <v>7.7246519019952192E-2</v>
      </c>
      <c r="BA12" s="70">
        <f>AVERAGE(IND!BD11:BD42)</f>
        <v>0.12665673487497689</v>
      </c>
      <c r="BB12" s="70">
        <f>AVERAGE(IND!BE11:BE42)</f>
        <v>0.37242376741614175</v>
      </c>
      <c r="BC12" s="70">
        <f>AVERAGE(IND!BF11:BF42)</f>
        <v>0.58133481075770443</v>
      </c>
      <c r="BD12" s="84">
        <f>AVERAGE(IND!BG11:BG42)</f>
        <v>3.119488218654368</v>
      </c>
      <c r="BE12" s="70">
        <f>AVERAGE(IND!BI11:BI42)</f>
        <v>0.64092612193390097</v>
      </c>
      <c r="BF12" s="70">
        <f>AVERAGE(IND!BK11:BK42)</f>
        <v>9.0150825253839786E-2</v>
      </c>
      <c r="BG12" s="84">
        <f>AVERAGE(IND!BL11:BL42)</f>
        <v>1.0658584773521556</v>
      </c>
      <c r="BH12" s="84">
        <f>AVERAGE(IND!BM11:BM42)</f>
        <v>1.1897688851543835</v>
      </c>
      <c r="BI12" s="70">
        <f>AVERAGE(IND!BN11:BN42)</f>
        <v>9.8246022160856275E-2</v>
      </c>
      <c r="BJ12" s="70">
        <f>AVERAGE(IND!BO11:BO42)</f>
        <v>0.23407893458590592</v>
      </c>
    </row>
    <row r="13" spans="1:62" x14ac:dyDescent="0.25">
      <c r="C13" s="134" t="s">
        <v>164</v>
      </c>
      <c r="D13" s="88">
        <f>VLOOKUP($B$11,NORM!$C$10:$BT$41,D10,FALSE)</f>
        <v>77.624565037009873</v>
      </c>
      <c r="E13" s="88">
        <f>VLOOKUP($B$11,NORM!$C$10:$BT$41,E10,FALSE)</f>
        <v>89.915648700021038</v>
      </c>
      <c r="F13" s="88">
        <f>VLOOKUP($B$11,NORM!$C$10:$BT$41,F10,FALSE)</f>
        <v>82.735604349158407</v>
      </c>
      <c r="G13" s="88">
        <f>VLOOKUP($B$11,NORM!$C$10:$BT$41,G10,FALSE)</f>
        <v>92.389260527414791</v>
      </c>
      <c r="H13" s="88">
        <f>VLOOKUP($B$11,NORM!$C$10:$BT$41,H10,FALSE)</f>
        <v>49.252895577843262</v>
      </c>
      <c r="I13" s="88">
        <f>VLOOKUP($B$11,NORM!$C$10:$BT$41,I10,FALSE)</f>
        <v>0</v>
      </c>
      <c r="J13" s="88">
        <f>VLOOKUP($B$11,NORM!$C$10:$BT$41,J10,FALSE)</f>
        <v>5.8695258392975926</v>
      </c>
      <c r="K13" s="88">
        <f>VLOOKUP($B$11,NORM!$C$10:$BT$41,K10,FALSE)</f>
        <v>69.344548537854848</v>
      </c>
      <c r="L13" s="88">
        <f>VLOOKUP($B$11,NORM!$C$10:$BT$41,L10,FALSE)</f>
        <v>79.375805332844251</v>
      </c>
      <c r="M13" s="88">
        <f>VLOOKUP($B$11,NORM!$C$10:$BT$41,M10,FALSE)</f>
        <v>70.914074797353919</v>
      </c>
      <c r="N13" s="88">
        <f>VLOOKUP($B$11,NORM!$C$10:$BT$41,N10,FALSE)</f>
        <v>99.999999999999986</v>
      </c>
      <c r="O13" s="88">
        <f>VLOOKUP($B$11,NORM!$C$10:$BT$41,O10,FALSE)</f>
        <v>100</v>
      </c>
      <c r="P13" s="88">
        <f>VLOOKUP($B$11,NORM!$C$10:$BT$41,P10,FALSE)</f>
        <v>30.690594139817033</v>
      </c>
      <c r="Q13" s="88">
        <f>VLOOKUP($B$11,NORM!$C$10:$BT$41,Q10,FALSE)</f>
        <v>96.920843045549958</v>
      </c>
      <c r="R13" s="88">
        <f>VLOOKUP($B$11,NORM!$C$10:$BT$41,R10,FALSE)</f>
        <v>74.193803228916437</v>
      </c>
      <c r="S13" s="88">
        <f>VLOOKUP($B$11,NORM!$C$10:$BT$41,S10,FALSE)</f>
        <v>6.9801756069182428</v>
      </c>
      <c r="T13" s="88">
        <f>VLOOKUP($B$11,NORM!$C$10:$BT$41,T10,FALSE)</f>
        <v>11.428996718037277</v>
      </c>
      <c r="U13" s="88">
        <f>VLOOKUP($B$11,NORM!$C$10:$BT$41,U10,FALSE)</f>
        <v>25.751532425765117</v>
      </c>
      <c r="V13" s="88">
        <f>VLOOKUP($B$11,NORM!$C$10:$BT$41,V10,FALSE)</f>
        <v>79.896420498440577</v>
      </c>
      <c r="W13" s="88">
        <f>VLOOKUP($B$11,NORM!$C$10:$BT$41,W10,FALSE)</f>
        <v>66.093581016604148</v>
      </c>
      <c r="X13" s="88">
        <f>VLOOKUP($B$11,NORM!$C$10:$BT$41,X10,FALSE)</f>
        <v>10.004594665580553</v>
      </c>
      <c r="Y13" s="88">
        <f>VLOOKUP($B$11,NORM!$C$10:$BT$41,Y10,FALSE)</f>
        <v>15.021438010492496</v>
      </c>
      <c r="Z13" s="88">
        <f>VLOOKUP($B$11,NORM!$C$10:$BT$41,Z10,FALSE)</f>
        <v>31.685440950680203</v>
      </c>
      <c r="AA13" s="88">
        <f>VLOOKUP($B$11,NORM!$C$10:$BT$41,AA10,FALSE)</f>
        <v>6.1533763392909178</v>
      </c>
      <c r="AB13" s="88">
        <f>VLOOKUP($B$11,NORM!$C$10:$BT$41,AB10,FALSE)</f>
        <v>52.614379084967304</v>
      </c>
      <c r="AC13" s="88">
        <f>VLOOKUP($B$11,NORM!$C$10:$BT$41,AC10,FALSE)</f>
        <v>86.183068556577211</v>
      </c>
      <c r="AD13" s="88">
        <f>VLOOKUP($B$11,NORM!$C$10:$BT$41,AD10,FALSE)</f>
        <v>75.049266661241475</v>
      </c>
      <c r="AE13" s="88">
        <f>VLOOKUP($B$11,NORM!$C$10:$BT$41,AE10,FALSE)</f>
        <v>81.671327376746532</v>
      </c>
      <c r="AF13" s="88">
        <f>VLOOKUP($B$11,NORM!$C$10:$BT$41,AF10,FALSE)</f>
        <v>96.383158868680354</v>
      </c>
      <c r="AG13" s="88">
        <f>VLOOKUP($B$11,NORM!$C$10:$BT$41,AG10,FALSE)</f>
        <v>16.584536436077503</v>
      </c>
      <c r="AH13" s="88">
        <f>VLOOKUP($B$11,NORM!$C$10:$BT$41,AH10,FALSE)</f>
        <v>100.00000000000001</v>
      </c>
      <c r="AI13" s="88">
        <f>VLOOKUP($B$11,NORM!$C$10:$BT$41,AI10,FALSE)</f>
        <v>41.084559000779208</v>
      </c>
      <c r="AJ13" s="88">
        <f>VLOOKUP($B$11,NORM!$C$10:$BT$41,AJ10,FALSE)</f>
        <v>52.826584358530823</v>
      </c>
      <c r="AK13" s="88">
        <f>VLOOKUP($B$11,NORM!$C$10:$BT$41,AK10,FALSE)</f>
        <v>0.49615141735017593</v>
      </c>
      <c r="AL13" s="88">
        <f>VLOOKUP($B$11,NORM!$C$10:$BT$41,AL10,FALSE)</f>
        <v>0</v>
      </c>
      <c r="AM13" s="88">
        <f>VLOOKUP($B$11,NORM!$C$10:$BT$41,AM10,FALSE)</f>
        <v>56.687652142014301</v>
      </c>
      <c r="AN13" s="88">
        <f>VLOOKUP($B$11,NORM!$C$10:$BT$41,AN10,FALSE)</f>
        <v>41.880310026416161</v>
      </c>
      <c r="AO13" s="88">
        <f>VLOOKUP($B$11,NORM!$C$10:$BT$41,AO10,FALSE)</f>
        <v>0</v>
      </c>
      <c r="AP13" s="88">
        <f>VLOOKUP($B$11,NORM!$C$10:$BT$41,AP10,FALSE)</f>
        <v>36.597552388716132</v>
      </c>
      <c r="AQ13" s="88">
        <f>VLOOKUP($B$11,NORM!$C$10:$BT$41,AQ10,FALSE)</f>
        <v>51.021683410949144</v>
      </c>
      <c r="AR13" s="88">
        <f>VLOOKUP($B$11,NORM!$C$10:$BT$41,AR10,FALSE)</f>
        <v>40.747005049498895</v>
      </c>
      <c r="AS13" s="88">
        <f>VLOOKUP($B$11,NORM!$C$10:$BT$41,AS10,FALSE)</f>
        <v>62.340162383939742</v>
      </c>
      <c r="AT13" s="88">
        <f>VLOOKUP($B$11,NORM!$C$10:$BT$41,AT10,FALSE)</f>
        <v>14.859060385643323</v>
      </c>
      <c r="AU13" s="88">
        <f>VLOOKUP($B$11,NORM!$C$10:$BT$41,AU10,FALSE)</f>
        <v>9.949520300687956</v>
      </c>
      <c r="AV13" s="88">
        <f>VLOOKUP($B$11,NORM!$C$10:$BT$41,AV10,FALSE)</f>
        <v>29.610616262722395</v>
      </c>
      <c r="AW13" s="88">
        <f>VLOOKUP($B$11,NORM!$C$10:$BT$41,AW10,FALSE)</f>
        <v>16.902348636407183</v>
      </c>
      <c r="AX13" s="88">
        <f>VLOOKUP($B$11,NORM!$C$10:$BT$41,AX10,FALSE)</f>
        <v>10.747021959726764</v>
      </c>
      <c r="AY13" s="88">
        <f>VLOOKUP($B$11,NORM!$C$10:$BT$41,AY10,FALSE)</f>
        <v>12.221432676761607</v>
      </c>
      <c r="AZ13" s="88">
        <f>VLOOKUP($B$11,NORM!$C$10:$BT$41,AZ10,FALSE)</f>
        <v>17.874388848381646</v>
      </c>
      <c r="BA13" s="88">
        <f>VLOOKUP($B$11,NORM!$C$10:$BT$41,BA10,FALSE)</f>
        <v>11.094853869186954</v>
      </c>
      <c r="BB13" s="88">
        <f>VLOOKUP($B$11,NORM!$C$10:$BT$41,BB10,FALSE)</f>
        <v>6.7442586318184521</v>
      </c>
      <c r="BC13" s="88">
        <f>VLOOKUP($B$11,NORM!$C$10:$BT$41,BC10,FALSE)</f>
        <v>52.989928971522282</v>
      </c>
      <c r="BD13" s="88">
        <f>VLOOKUP($B$11,NORM!$C$10:$BT$41,BD10,FALSE)</f>
        <v>0</v>
      </c>
      <c r="BE13" s="88">
        <f>VLOOKUP($B$11,NORM!$C$10:$BT$41,BE10,FALSE)</f>
        <v>0</v>
      </c>
      <c r="BF13" s="88">
        <f>VLOOKUP($B$11,NORM!$C$10:$BT$41,BF10,FALSE)</f>
        <v>9.1439061794006129</v>
      </c>
      <c r="BG13" s="88">
        <f>VLOOKUP($B$11,NORM!$C$10:$BT$41,BG10,FALSE)</f>
        <v>26.780599527452882</v>
      </c>
      <c r="BH13" s="88">
        <f>VLOOKUP($B$11,NORM!$C$10:$BT$41,BH10,FALSE)</f>
        <v>52.342479876605346</v>
      </c>
      <c r="BI13" s="88">
        <f>VLOOKUP($B$11,NORM!$C$10:$BT$41,BI10,FALSE)</f>
        <v>0</v>
      </c>
      <c r="BJ13" s="88">
        <f>VLOOKUP($B$11,NORM!$C$10:$BT$41,BJ10,FALSE)</f>
        <v>6.2446246204362765</v>
      </c>
    </row>
    <row r="14" spans="1:62" x14ac:dyDescent="0.25">
      <c r="C14" s="134" t="s">
        <v>165</v>
      </c>
      <c r="D14" s="26">
        <f>RANK(D13,NORM!E$10:E$41,0)</f>
        <v>8</v>
      </c>
      <c r="E14" s="26">
        <f>RANK(E13,NORM!F$10:F$41,0)</f>
        <v>2</v>
      </c>
      <c r="F14" s="26">
        <f>RANK(F13,NORM!G$10:G$41,0)</f>
        <v>3</v>
      </c>
      <c r="G14" s="26">
        <f>RANK(G13,NORM!H$10:H$41,0)</f>
        <v>4</v>
      </c>
      <c r="H14" s="26">
        <f>RANK(H13,NORM!I$10:I$41,0)</f>
        <v>19</v>
      </c>
      <c r="I14" s="26">
        <f>RANK(I13,NORM!J$10:J$41,0)</f>
        <v>32</v>
      </c>
      <c r="J14" s="26">
        <f>RANK(J13,NORM!K$10:K$41,0)</f>
        <v>31</v>
      </c>
      <c r="K14" s="26">
        <f>RANK(K13,NORM!L$10:L$41,0)</f>
        <v>14</v>
      </c>
      <c r="L14" s="26">
        <f>RANK(L13,NORM!M$10:M$41,0)</f>
        <v>7</v>
      </c>
      <c r="M14" s="26">
        <f>RANK(M13,NORM!N$10:N$41,0)</f>
        <v>3</v>
      </c>
      <c r="N14" s="26">
        <f>RANK(N13,NORM!O$10:O$41,0)</f>
        <v>1</v>
      </c>
      <c r="O14" s="26">
        <f>RANK(O13,NORM!P$10:P$41,0)</f>
        <v>1</v>
      </c>
      <c r="P14" s="26">
        <f>RANK(P13,NORM!Q$10:Q$41,0)</f>
        <v>20</v>
      </c>
      <c r="Q14" s="26">
        <f>RANK(Q13,NORM!R$10:R$41,0)</f>
        <v>2</v>
      </c>
      <c r="R14" s="26">
        <f>RANK(R13,NORM!S$10:S$41,0)</f>
        <v>6</v>
      </c>
      <c r="S14" s="26">
        <f>RANK(S13,NORM!T$10:T$41,0)</f>
        <v>31</v>
      </c>
      <c r="T14" s="26">
        <f>RANK(T13,NORM!U$10:U$41,0)</f>
        <v>31</v>
      </c>
      <c r="U14" s="26">
        <f>RANK(U13,NORM!V$10:V$41,0)</f>
        <v>25</v>
      </c>
      <c r="V14" s="26">
        <f>RANK(V13,NORM!W$10:W$41,0)</f>
        <v>7</v>
      </c>
      <c r="W14" s="26">
        <f>RANK(W13,NORM!X$10:X$41,0)</f>
        <v>11</v>
      </c>
      <c r="X14" s="26">
        <f>RANK(X13,NORM!Y$10:Y$41,0)</f>
        <v>25</v>
      </c>
      <c r="Y14" s="26">
        <f>RANK(Y13,NORM!Z$10:Z$41,0)</f>
        <v>20</v>
      </c>
      <c r="Z14" s="26">
        <f>RANK(Z13,NORM!AA$10:AA$41,0)</f>
        <v>24</v>
      </c>
      <c r="AA14" s="26">
        <f>RANK(AA13,NORM!AB$10:AB$41,0)</f>
        <v>13</v>
      </c>
      <c r="AB14" s="26">
        <f>RANK(AB13,NORM!AC$10:AC$41,0)</f>
        <v>24</v>
      </c>
      <c r="AC14" s="26">
        <f>RANK(AC13,NORM!AD$10:AD$41,0)</f>
        <v>2</v>
      </c>
      <c r="AD14" s="26">
        <f>RANK(AD13,NORM!AE$10:AE$41,0)</f>
        <v>6</v>
      </c>
      <c r="AE14" s="26">
        <f>RANK(AE13,NORM!AF$10:AF$41,0)</f>
        <v>4</v>
      </c>
      <c r="AF14" s="26">
        <f>RANK(AF13,NORM!AG$10:AG$41,0)</f>
        <v>5</v>
      </c>
      <c r="AG14" s="26">
        <f>RANK(AG13,NORM!AH$10:AH$41,0)</f>
        <v>17</v>
      </c>
      <c r="AH14" s="26">
        <f>RANK(AH13,NORM!AI$10:AI$41,0)</f>
        <v>1</v>
      </c>
      <c r="AI14" s="26">
        <f>RANK(AI13,NORM!AJ$10:AJ$41,0)</f>
        <v>14</v>
      </c>
      <c r="AJ14" s="26">
        <f>RANK(AJ13,NORM!AK$10:AK$41,0)</f>
        <v>15</v>
      </c>
      <c r="AK14" s="26">
        <f>RANK(AK13,NORM!AL$10:AL$41,0)</f>
        <v>31</v>
      </c>
      <c r="AL14" s="26">
        <f>RANK(AL13,NORM!AM$10:AM$41,0)</f>
        <v>31</v>
      </c>
      <c r="AM14" s="26">
        <f>RANK(AM13,NORM!AN$10:AN$41,0)</f>
        <v>6</v>
      </c>
      <c r="AN14" s="26">
        <f>RANK(AN13,NORM!AQ$10:AQ$41,0)</f>
        <v>25</v>
      </c>
      <c r="AO14" s="26">
        <f>RANK(AO13,NORM!AR$10:AR$41,0)</f>
        <v>22</v>
      </c>
      <c r="AP14" s="26">
        <f>RANK(AP13,NORM!AS$10:AS$41,0)</f>
        <v>3</v>
      </c>
      <c r="AQ14" s="26">
        <f>RANK(AQ13,NORM!AT$10:AT$41,0)</f>
        <v>3</v>
      </c>
      <c r="AR14" s="26">
        <f>RANK(AR13,NORM!AU$10:AU$41,0)</f>
        <v>6</v>
      </c>
      <c r="AS14" s="26">
        <f>RANK(AS13,NORM!AV$10:AV$41,0)</f>
        <v>8</v>
      </c>
      <c r="AT14" s="26">
        <f>RANK(AT13,NORM!AW$10:AW$41,0)</f>
        <v>17</v>
      </c>
      <c r="AU14" s="26">
        <f>RANK(AU13,NORM!AX$10:AX$41,0)</f>
        <v>19</v>
      </c>
      <c r="AV14" s="26">
        <f>RANK(AV13,NORM!AY$10:AY$41,0)</f>
        <v>8</v>
      </c>
      <c r="AW14" s="26">
        <f>RANK(AW13,NORM!AZ$10:AZ$41,0)</f>
        <v>21</v>
      </c>
      <c r="AX14" s="26">
        <f>RANK(AX13,NORM!BA$10:BA$41,0)</f>
        <v>22</v>
      </c>
      <c r="AY14" s="26">
        <f>RANK(AY13,NORM!BB$10:BB$41,0)</f>
        <v>29</v>
      </c>
      <c r="AZ14" s="26">
        <f>RANK(AZ13,NORM!BC$10:BC$41,0)</f>
        <v>15</v>
      </c>
      <c r="BA14" s="26">
        <f>RANK(BA13,NORM!BD$10:BD$41,0)</f>
        <v>23</v>
      </c>
      <c r="BB14" s="26">
        <f>RANK(BB13,NORM!BE$10:BE$41,0)</f>
        <v>28</v>
      </c>
      <c r="BC14" s="26">
        <f>RANK(BC13,NORM!BF$10:BF$41,0)</f>
        <v>21</v>
      </c>
      <c r="BD14" s="26">
        <f>RANK(BD13,NORM!BG$10:BG$41,0)</f>
        <v>32</v>
      </c>
      <c r="BE14" s="26">
        <f>RANK(BE13,NORM!BI$10:BI$41,0)</f>
        <v>30</v>
      </c>
      <c r="BF14" s="26">
        <f>RANK(BF13,NORM!BK10:BK41,0)</f>
        <v>29</v>
      </c>
      <c r="BG14" s="26">
        <f>RANK(BG13,NORM!BL10:BL41,0)</f>
        <v>29</v>
      </c>
      <c r="BH14" s="26">
        <f>RANK(BH13,NORM!BM10:BM41,0)</f>
        <v>21</v>
      </c>
      <c r="BI14" s="26">
        <f>RANK(BI13,NORM!BN10:BN41,0)</f>
        <v>32</v>
      </c>
      <c r="BJ14" s="26">
        <f>RANK(BJ13,NORM!BO10:BO41,0)</f>
        <v>30</v>
      </c>
    </row>
    <row r="15" spans="1:62" x14ac:dyDescent="0.25">
      <c r="C15" s="136" t="s">
        <v>397</v>
      </c>
      <c r="D15" s="70">
        <f>IF(D1="No",MIN(IND!E$11:E$42),MAX(IND!E$11:E$42))</f>
        <v>0.26944952171909281</v>
      </c>
      <c r="E15" s="70">
        <f>IF(E1="No",MIN(IND!F$11:F$42),MAX(IND!F$11:F$42))</f>
        <v>0.16018306775769553</v>
      </c>
      <c r="F15" s="70">
        <f>IF(F1="No",MIN(IND!G$11:G$42),MAX(IND!G$11:G$42))</f>
        <v>4.0346580758023415E-2</v>
      </c>
      <c r="G15" s="70">
        <f>IF(G1="No",MIN(IND!H$11:H$42),MAX(IND!H$11:H$42))</f>
        <v>0.10844654228463152</v>
      </c>
      <c r="H15" s="84">
        <f>IF(H1="No",MIN(IND!I$11:I$42),MAX(IND!I$11:I$42))</f>
        <v>43.442180129101246</v>
      </c>
      <c r="I15" s="84">
        <f>IF(I1="No",MIN(IND!J$11:J$42),MAX(IND!J$11:J$42))</f>
        <v>7.3402650576446504</v>
      </c>
      <c r="J15" s="84">
        <f>IF(J1="No",MIN(IND!K$11:K$42),MAX(IND!K$11:K$42))</f>
        <v>11.661070668614697</v>
      </c>
      <c r="K15" s="84">
        <f>IF(K1="No",MIN(IND!L$11:L$42),MAX(IND!L$11:L$42))</f>
        <v>1942.583345464483</v>
      </c>
      <c r="L15" s="84">
        <f>IF(L1="No",MIN(IND!M$11:M$42),MAX(IND!M$11:M$42))</f>
        <v>233.28608995741752</v>
      </c>
      <c r="M15" s="84">
        <f>IF(M1="No",MIN(IND!N$11:N$42),MAX(IND!N$11:N$42))</f>
        <v>1496.5619261506954</v>
      </c>
      <c r="N15" s="70">
        <f>IF(N1="No",MIN(IND!O$11:O$42),MAX(IND!O$11:O$42))</f>
        <v>0.34688910321735333</v>
      </c>
      <c r="O15" s="70">
        <f>IF(O1="No",MIN(IND!P$11:P$42),MAX(IND!P$11:P$42))</f>
        <v>0.79937462060822884</v>
      </c>
      <c r="P15" s="70">
        <f>IF(P1="No",MIN(IND!Q$11:Q$42),MAX(IND!Q$11:Q$42))</f>
        <v>0.5812973177708024</v>
      </c>
      <c r="Q15" s="70">
        <f>IF(Q1="No",MIN(IND!R$11:R$42),MAX(IND!R$11:R$42))</f>
        <v>7.2987169945398583E-2</v>
      </c>
      <c r="R15" s="70">
        <f>IF(R1="No",MIN(IND!S$11:S$42),MAX(IND!S$11:S$42))</f>
        <v>0.25528208947143682</v>
      </c>
      <c r="S15" s="84">
        <f>IF(S1="No",MIN(IND!T$11:T$42),MAX(IND!T$11:T$42))</f>
        <v>10.4726</v>
      </c>
      <c r="T15" s="84">
        <f>IF(T1="No",MIN(IND!U$11:U$42),MAX(IND!U$11:U$42))</f>
        <v>5.859077E-2</v>
      </c>
      <c r="U15" s="70">
        <f>IF(U1="No",MIN(IND!V$11:V$42),MAX(IND!V$11:V$42))</f>
        <v>0.13014086804069069</v>
      </c>
      <c r="V15" s="84">
        <f>IF(V1="No",MIN(IND!W$11:W$42),MAX(IND!W$11:W$42))</f>
        <v>37.652799999999999</v>
      </c>
      <c r="W15" s="84">
        <f>IF(W1="No",MIN(IND!X$11:X$42),MAX(IND!X$11:X$42))</f>
        <v>7.8267100000000003</v>
      </c>
      <c r="X15" s="84">
        <f>IF(X1="No",MIN(IND!Y$11:Y$42),MAX(IND!Y$11:Y$42))</f>
        <v>53.393700787401599</v>
      </c>
      <c r="Y15" s="70">
        <f>IF(Y1="No",MIN(IND!Z$11:Z$42),MAX(IND!Z$11:Z$42))</f>
        <v>0.11424865520764577</v>
      </c>
      <c r="Z15" s="84">
        <f>IF(Z1="No",MIN(IND!AA$11:AA$42),MAX(IND!AA$11:AA$42))</f>
        <v>0.86726026884418583</v>
      </c>
      <c r="AA15" s="84">
        <f>IF(AA1="No",MIN(IND!AB$11:AB$42),MAX(IND!AB$11:AB$42))</f>
        <v>2.4461215549995514</v>
      </c>
      <c r="AB15" s="70">
        <f>IF(AB1="No",MIN(IND!AC$11:AC$42),MAX(IND!AC$11:AC$42))</f>
        <v>0.998</v>
      </c>
      <c r="AC15" s="70">
        <f>IF(AC1="No",MIN(IND!AD$11:AD$42),MAX(IND!AD$11:AD$42))</f>
        <v>7.3511028670510903E-2</v>
      </c>
      <c r="AD15" s="70">
        <f>IF(AD1="No",MIN(IND!AE$11:AE$42),MAX(IND!AE$11:AE$42))</f>
        <v>0.50205094147980311</v>
      </c>
      <c r="AE15" s="70">
        <f>IF(AE1="No",MIN(IND!AF$11:AF$42),MAX(IND!AF$11:AF$42))</f>
        <v>0.38888004084006533</v>
      </c>
      <c r="AF15" s="84">
        <f>IF(AF1="No",MIN(IND!AG$11:AG$42),MAX(IND!AG$11:AG$42))</f>
        <v>3.164565616486684</v>
      </c>
      <c r="AG15" s="70">
        <f>IF(AG1="No",MIN(IND!AH$11:AH$42),MAX(IND!AH$11:AH$42))</f>
        <v>0.22</v>
      </c>
      <c r="AH15" s="84">
        <f>IF(AH1="No",MIN(IND!AI$11:AI$42),MAX(IND!AI$11:AI$42))</f>
        <v>49.320080296903875</v>
      </c>
      <c r="AI15" s="84">
        <f>IF(AI1="No",MIN(IND!AJ$11:AJ$42),MAX(IND!AJ$11:AJ$42))</f>
        <v>7.2464175962718231</v>
      </c>
      <c r="AJ15" s="70">
        <f>IF(AJ1="No",MIN(IND!AK$11:AK$42),MAX(IND!AK$11:AK$42))</f>
        <v>0.67412935323383083</v>
      </c>
      <c r="AK15" s="70">
        <f>IF(AK1="No",MIN(IND!AL$11:AL$42),MAX(IND!AL$11:AL$42))</f>
        <v>0.5228710462287105</v>
      </c>
      <c r="AL15" s="70">
        <f>IF(AL1="No",MIN(IND!AM$11:AM$42),MAX(IND!AM$11:AM$42))</f>
        <v>0.159524467790987</v>
      </c>
      <c r="AM15" s="70">
        <f>IF(AM1="No",MIN(IND!AN$11:AN$42),MAX(IND!AN$11:AN$42))</f>
        <v>0.50827205882352944</v>
      </c>
      <c r="AN15" s="70">
        <f>IF(AN1="No",MIN(IND!AQ$11:AQ$42),MAX(IND!AQ$11:AQ$42))</f>
        <v>0.92160767302339752</v>
      </c>
      <c r="AO15" s="70">
        <f>IF(AO1="No",MIN(IND!AR$11:AR$42),MAX(IND!AR$11:AR$42))</f>
        <v>3.5434137073044145E-2</v>
      </c>
      <c r="AP15" s="84">
        <f>IF(AP1="No",MIN(IND!AS$11:AS$42),MAX(IND!AS$11:AS$42))</f>
        <v>0.69160694764970243</v>
      </c>
      <c r="AQ15" s="84">
        <f>IF(AQ1="No",MIN(IND!AT$11:AT$42),MAX(IND!AT$11:AT$42))</f>
        <v>0.86555611643950869</v>
      </c>
      <c r="AR15" s="84">
        <f>IF(AR1="No",MIN(IND!AU$11:AU$42),MAX(IND!AU$11:AU$42))</f>
        <v>0.410345685152947</v>
      </c>
      <c r="AS15" s="84">
        <f>IF(AS1="No",MIN(IND!AV$11:AV$42),MAX(IND!AV$11:AV$42))</f>
        <v>0.68785714285714283</v>
      </c>
      <c r="AT15" s="84">
        <f>IF(AT1="No",MIN(IND!AW$11:AW$42),MAX(IND!AW$11:AW$42))</f>
        <v>0.28323478924279993</v>
      </c>
      <c r="AU15" s="84">
        <f>IF(AU1="No",MIN(IND!AX$11:AX$42),MAX(IND!AX$11:AX$42))</f>
        <v>0.19135171944160709</v>
      </c>
      <c r="AV15" s="84">
        <f>IF(AV1="No",MIN(IND!AY$11:AY$42),MAX(IND!AY$11:AY$42))</f>
        <v>0.70363408521303261</v>
      </c>
      <c r="AW15" s="84">
        <f>IF(AW1="No",MIN(IND!AZ$11:AZ$42),MAX(IND!AZ$11:AZ$42))</f>
        <v>0.57017959177641653</v>
      </c>
      <c r="AX15" s="84">
        <f>IF(AX1="No",MIN(IND!BA$11:BA$42),MAX(IND!BA$11:BA$42))</f>
        <v>0.82697074151853833</v>
      </c>
      <c r="AY15" s="84">
        <f>IF(AY1="No",MIN(IND!BB$11:BB$42),MAX(IND!BB$11:BB$42))</f>
        <v>0.82789107595054412</v>
      </c>
      <c r="AZ15" s="84">
        <f>IF(AZ1="No",MIN(IND!BC$11:BC$42),MAX(IND!BC$11:BC$42))</f>
        <v>0.31193470761131936</v>
      </c>
      <c r="BA15" s="70">
        <f>IF(BA1="No",MIN(IND!BD$11:BD$42),MAX(IND!BD$11:BD$42))</f>
        <v>0.4203861324475815</v>
      </c>
      <c r="BB15" s="70">
        <f>IF(BB1="No",MIN(IND!BE$11:BE$42),MAX(IND!BE$11:BE$42))</f>
        <v>0.64858115777525538</v>
      </c>
      <c r="BC15" s="70">
        <f>IF(BC1="No",MIN(IND!BF$11:BF$42),MAX(IND!BF$11:BF$42))</f>
        <v>0.65489289566959474</v>
      </c>
      <c r="BD15" s="84">
        <f>IF(BD1="No",MIN(IND!BG$11:BG$42),MAX(IND!BG$11:BG$42))</f>
        <v>6.4683195592286502</v>
      </c>
      <c r="BE15" s="70">
        <f>IF(BE1="No",MIN(IND!BI$11:BI$42),MAX(IND!BI$11:BI$42))</f>
        <v>0.96666666666666667</v>
      </c>
      <c r="BF15" s="70">
        <f>IF(BF1="No",MIN(IND!BK$11:BK$42),MAX(IND!BK$11:BK$42))</f>
        <v>4.5097742435913302E-2</v>
      </c>
      <c r="BG15" s="84">
        <f>IF(BG1="No",MIN(IND!BL$11:BL$42),MAX(IND!BL$11:BL$42))</f>
        <v>0.51906129185967398</v>
      </c>
      <c r="BH15" s="84">
        <f>IF(BH1="No",MIN(IND!BM$11:BM$42),MAX(IND!BM$11:BM$42))</f>
        <v>0.75023959001011409</v>
      </c>
      <c r="BI15" s="70">
        <f>IF(BI1="No",MIN(IND!BN$11:BN$42),MAX(IND!BN$11:BN$42))</f>
        <v>0.19838308457711443</v>
      </c>
      <c r="BJ15" s="70">
        <f>IF(BJ1="No",MIN(IND!BO$11:BO$42),MAX(IND!BO$11:BO$42))</f>
        <v>0.47507796559718191</v>
      </c>
    </row>
    <row r="16" spans="1:62" ht="22.5" x14ac:dyDescent="0.25">
      <c r="C16" s="136" t="s">
        <v>398</v>
      </c>
      <c r="D16" s="70">
        <f t="shared" ref="D16:AI16" si="0">IF(D1="No",D11-D15,D15-D11)</f>
        <v>1.3304229710424997E-2</v>
      </c>
      <c r="E16" s="70">
        <f t="shared" si="0"/>
        <v>1.7858608346635635E-2</v>
      </c>
      <c r="F16" s="70">
        <f t="shared" si="0"/>
        <v>1.0515846495417751E-2</v>
      </c>
      <c r="G16" s="70">
        <f t="shared" si="0"/>
        <v>8.5199465472165642E-3</v>
      </c>
      <c r="H16" s="84">
        <f t="shared" si="0"/>
        <v>24.402515633156398</v>
      </c>
      <c r="I16" s="84">
        <f t="shared" si="0"/>
        <v>20.79785522498938</v>
      </c>
      <c r="J16" s="84">
        <f t="shared" si="0"/>
        <v>12.897190514053184</v>
      </c>
      <c r="K16" s="84">
        <f t="shared" si="0"/>
        <v>551.16862997597923</v>
      </c>
      <c r="L16" s="84">
        <f t="shared" si="0"/>
        <v>56.112409139813451</v>
      </c>
      <c r="M16" s="84">
        <f t="shared" si="0"/>
        <v>201.52229226770169</v>
      </c>
      <c r="N16" s="70">
        <f t="shared" si="0"/>
        <v>0</v>
      </c>
      <c r="O16" s="70">
        <f t="shared" si="0"/>
        <v>0</v>
      </c>
      <c r="P16" s="70">
        <f t="shared" si="0"/>
        <v>0.20062066844734511</v>
      </c>
      <c r="Q16" s="70">
        <f t="shared" si="0"/>
        <v>6.5674707619508693E-3</v>
      </c>
      <c r="R16" s="70">
        <f t="shared" si="0"/>
        <v>0.12529909264431111</v>
      </c>
      <c r="S16" s="84">
        <f t="shared" si="0"/>
        <v>3.9653700000000001</v>
      </c>
      <c r="T16" s="84">
        <f t="shared" si="0"/>
        <v>0.83381559999999999</v>
      </c>
      <c r="U16" s="70">
        <f t="shared" si="0"/>
        <v>7.1250262944360793E-2</v>
      </c>
      <c r="V16" s="84">
        <f t="shared" si="0"/>
        <v>1.4052000000000007</v>
      </c>
      <c r="W16" s="84">
        <f t="shared" si="0"/>
        <v>0.21318999999999999</v>
      </c>
      <c r="X16" s="84">
        <f t="shared" si="0"/>
        <v>27.6090187064767</v>
      </c>
      <c r="Y16" s="70">
        <f t="shared" si="0"/>
        <v>9.5298568246612744E-2</v>
      </c>
      <c r="Z16" s="84">
        <f t="shared" si="0"/>
        <v>0.42844211695909129</v>
      </c>
      <c r="AA16" s="84">
        <f t="shared" si="0"/>
        <v>2.295602490003914</v>
      </c>
      <c r="AB16" s="70">
        <f t="shared" si="0"/>
        <v>0.14500000000000002</v>
      </c>
      <c r="AC16" s="70">
        <f t="shared" si="0"/>
        <v>2.4433588340922574E-2</v>
      </c>
      <c r="AD16" s="70">
        <f t="shared" si="0"/>
        <v>6.6791677165854324E-2</v>
      </c>
      <c r="AE16" s="70">
        <f t="shared" si="0"/>
        <v>6.0950013292566219E-2</v>
      </c>
      <c r="AF16" s="84">
        <f t="shared" si="0"/>
        <v>4.6403528461110852</v>
      </c>
      <c r="AG16" s="70">
        <f t="shared" si="0"/>
        <v>0.18351401984062948</v>
      </c>
      <c r="AH16" s="84">
        <f t="shared" si="0"/>
        <v>0</v>
      </c>
      <c r="AI16" s="84">
        <f t="shared" si="0"/>
        <v>4.2360362963590745</v>
      </c>
      <c r="AJ16" s="70">
        <f t="shared" ref="AJ16:BJ16" si="1">IF(AJ1="No",AJ11-AJ15,AJ15-AJ11)</f>
        <v>0.18524441636738942</v>
      </c>
      <c r="AK16" s="70">
        <f t="shared" si="1"/>
        <v>0.48036704480598241</v>
      </c>
      <c r="AL16" s="70">
        <f t="shared" si="1"/>
        <v>0.159524467790987</v>
      </c>
      <c r="AM16" s="70">
        <f t="shared" si="1"/>
        <v>0.15669506438939212</v>
      </c>
      <c r="AN16" s="70">
        <f t="shared" si="1"/>
        <v>0.12407562856040999</v>
      </c>
      <c r="AO16" s="70">
        <f t="shared" si="1"/>
        <v>3.5434137073044145E-2</v>
      </c>
      <c r="AP16" s="84">
        <f t="shared" si="1"/>
        <v>0.41267464302053369</v>
      </c>
      <c r="AQ16" s="84">
        <f t="shared" si="1"/>
        <v>0.39272596804621307</v>
      </c>
      <c r="AR16" s="84">
        <f t="shared" si="1"/>
        <v>0.23494455706576667</v>
      </c>
      <c r="AS16" s="84">
        <f t="shared" si="1"/>
        <v>0.2245186093158012</v>
      </c>
      <c r="AT16" s="84">
        <f t="shared" si="1"/>
        <v>0.24114876087606268</v>
      </c>
      <c r="AU16" s="84">
        <f t="shared" si="1"/>
        <v>0.17231314127004893</v>
      </c>
      <c r="AV16" s="84">
        <f t="shared" si="1"/>
        <v>0.49528369634688441</v>
      </c>
      <c r="AW16" s="84">
        <f t="shared" si="1"/>
        <v>0.30016963233157407</v>
      </c>
      <c r="AX16" s="84">
        <f t="shared" si="1"/>
        <v>0.50343350198348635</v>
      </c>
      <c r="AY16" s="84">
        <f t="shared" si="1"/>
        <v>0.43461346561673164</v>
      </c>
      <c r="AZ16" s="84">
        <f t="shared" si="1"/>
        <v>0.24637280262705025</v>
      </c>
      <c r="BA16" s="70">
        <f t="shared" si="1"/>
        <v>0.36040499061590586</v>
      </c>
      <c r="BB16" s="70">
        <f t="shared" si="1"/>
        <v>0.3838752754223142</v>
      </c>
      <c r="BC16" s="70">
        <f t="shared" si="1"/>
        <v>9.1448703317206892E-2</v>
      </c>
      <c r="BD16" s="84">
        <f t="shared" si="1"/>
        <v>4.5975591165296148</v>
      </c>
      <c r="BE16" s="70">
        <f t="shared" si="1"/>
        <v>0.96666666666666667</v>
      </c>
      <c r="BF16" s="70">
        <f t="shared" si="1"/>
        <v>7.8293831216602425E-2</v>
      </c>
      <c r="BG16" s="84">
        <f t="shared" si="1"/>
        <v>1.0864259847060982</v>
      </c>
      <c r="BH16" s="84">
        <f t="shared" si="1"/>
        <v>0.53231531349668837</v>
      </c>
      <c r="BI16" s="70">
        <f t="shared" si="1"/>
        <v>0.17473023022890172</v>
      </c>
      <c r="BJ16" s="70">
        <f t="shared" si="1"/>
        <v>0.37356523024130361</v>
      </c>
    </row>
    <row r="20" spans="3:6" ht="15.75" customHeight="1" x14ac:dyDescent="0.25">
      <c r="C20" s="251" t="str">
        <f>IND!BV4</f>
        <v>Variables generales</v>
      </c>
      <c r="D20" s="251"/>
      <c r="E20" s="251"/>
    </row>
    <row r="21" spans="3:6" ht="22.5" x14ac:dyDescent="0.25">
      <c r="C21" s="2" t="s">
        <v>131</v>
      </c>
      <c r="D21" s="88" t="s">
        <v>136</v>
      </c>
      <c r="E21" s="144">
        <f>VLOOKUP($B$11,IND!$C$11:$CC$42,72,FALSE)</f>
        <v>3930.0693999999999</v>
      </c>
      <c r="F21" s="8"/>
    </row>
    <row r="22" spans="3:6" ht="22.5" x14ac:dyDescent="0.25">
      <c r="C22" s="2" t="s">
        <v>132</v>
      </c>
      <c r="D22" s="88" t="s">
        <v>354</v>
      </c>
      <c r="E22" s="84" t="str">
        <f>VLOOKUP($B$11,IND!$C$11:$CC$42,73,FALSE)</f>
        <v>Sur-sureste</v>
      </c>
      <c r="F22" s="8"/>
    </row>
    <row r="23" spans="3:6" ht="33.75" x14ac:dyDescent="0.25">
      <c r="C23" s="134" t="s">
        <v>133</v>
      </c>
      <c r="D23" s="88" t="s">
        <v>355</v>
      </c>
      <c r="E23" s="85">
        <f>VLOOKUP($B$11,IND!$C$11:$CC$42,74,FALSE)</f>
        <v>0.58735627435662718</v>
      </c>
      <c r="F23" s="37"/>
    </row>
    <row r="24" spans="3:6" ht="22.5" x14ac:dyDescent="0.25">
      <c r="C24" s="134" t="s">
        <v>341</v>
      </c>
      <c r="D24" s="88" t="s">
        <v>191</v>
      </c>
      <c r="E24" s="84" t="str">
        <f>VLOOKUP($B$11,IND!$C$11:$CC$42,76,FALSE)</f>
        <v>Muy alto</v>
      </c>
      <c r="F24" s="8"/>
    </row>
    <row r="25" spans="3:6" ht="22.5" x14ac:dyDescent="0.25">
      <c r="C25" s="135" t="s">
        <v>194</v>
      </c>
      <c r="D25" s="88" t="s">
        <v>145</v>
      </c>
      <c r="E25" s="84">
        <f>VLOOKUP($B$11,IND!$C$11:$CC$42,77,FALSE)</f>
        <v>3.7491223812103001</v>
      </c>
      <c r="F25" s="8"/>
    </row>
    <row r="26" spans="3:6" ht="33.75" x14ac:dyDescent="0.25">
      <c r="C26" s="136" t="s">
        <v>135</v>
      </c>
      <c r="D26" s="88" t="s">
        <v>356</v>
      </c>
      <c r="E26" s="85">
        <f>VLOOKUP($B$11,IND!$C$11:$CC$42,78,FALSE)</f>
        <v>0.71448351724429704</v>
      </c>
      <c r="F26" s="8"/>
    </row>
    <row r="27" spans="3:6" ht="33.75" x14ac:dyDescent="0.25">
      <c r="C27" s="2" t="s">
        <v>174</v>
      </c>
      <c r="D27" s="88" t="s">
        <v>175</v>
      </c>
      <c r="E27" s="84">
        <f>VLOOKUP($B$11,IND!$C$11:$CC$42,79,FALSE)</f>
        <v>8161.7384114120605</v>
      </c>
      <c r="F27" s="37"/>
    </row>
    <row r="28" spans="3:6" x14ac:dyDescent="0.25">
      <c r="C28" s="137" t="s">
        <v>311</v>
      </c>
      <c r="D28" s="88" t="s">
        <v>326</v>
      </c>
      <c r="E28" s="144">
        <f>VLOOKUP($B$11,IND!C11:CD42,80,FALSE)</f>
        <v>244669025.613677</v>
      </c>
      <c r="F28" s="7"/>
    </row>
    <row r="29" spans="3:6" x14ac:dyDescent="0.25">
      <c r="C29" s="137" t="s">
        <v>332</v>
      </c>
      <c r="D29" s="88" t="s">
        <v>333</v>
      </c>
      <c r="E29" s="144">
        <f>VLOOKUP($B$11,IND!$C$11:$CE$42,81,FALSE)</f>
        <v>61800.058098316964</v>
      </c>
      <c r="F29" s="7"/>
    </row>
    <row r="59" spans="4:4" x14ac:dyDescent="0.25">
      <c r="D59" s="72"/>
    </row>
    <row r="60" spans="4:4" x14ac:dyDescent="0.25">
      <c r="D60" s="72"/>
    </row>
    <row r="61" spans="4:4" x14ac:dyDescent="0.25">
      <c r="D61" s="72"/>
    </row>
    <row r="62" spans="4:4" x14ac:dyDescent="0.25">
      <c r="D62" s="72"/>
    </row>
    <row r="63" spans="4:4" x14ac:dyDescent="0.25">
      <c r="D63" s="72"/>
    </row>
    <row r="64" spans="4:4" x14ac:dyDescent="0.25">
      <c r="D64" s="72"/>
    </row>
    <row r="65" spans="4:4" x14ac:dyDescent="0.25">
      <c r="D65" s="72"/>
    </row>
    <row r="66" spans="4:4" x14ac:dyDescent="0.25">
      <c r="D66" s="72"/>
    </row>
    <row r="67" spans="4:4" x14ac:dyDescent="0.25">
      <c r="D67" s="72"/>
    </row>
    <row r="68" spans="4:4" x14ac:dyDescent="0.25">
      <c r="D68" s="72"/>
    </row>
    <row r="69" spans="4:4" x14ac:dyDescent="0.25">
      <c r="D69" s="72"/>
    </row>
    <row r="70" spans="4:4" x14ac:dyDescent="0.25">
      <c r="D70" s="72"/>
    </row>
    <row r="71" spans="4:4" x14ac:dyDescent="0.25">
      <c r="D71" s="72"/>
    </row>
    <row r="72" spans="4:4" x14ac:dyDescent="0.25">
      <c r="D72" s="72"/>
    </row>
    <row r="73" spans="4:4" x14ac:dyDescent="0.25">
      <c r="D73" s="72"/>
    </row>
    <row r="74" spans="4:4" x14ac:dyDescent="0.25">
      <c r="D74" s="72"/>
    </row>
    <row r="75" spans="4:4" x14ac:dyDescent="0.25">
      <c r="D75" s="72"/>
    </row>
    <row r="76" spans="4:4" x14ac:dyDescent="0.25">
      <c r="D76" s="72"/>
    </row>
    <row r="77" spans="4:4" x14ac:dyDescent="0.25">
      <c r="D77" s="72"/>
    </row>
    <row r="78" spans="4:4" x14ac:dyDescent="0.25">
      <c r="D78" s="72"/>
    </row>
    <row r="79" spans="4:4" x14ac:dyDescent="0.25">
      <c r="D79" s="72"/>
    </row>
    <row r="80" spans="4:4" x14ac:dyDescent="0.25">
      <c r="D80" s="72"/>
    </row>
    <row r="81" spans="4:4" x14ac:dyDescent="0.25">
      <c r="D81" s="72"/>
    </row>
    <row r="82" spans="4:4" x14ac:dyDescent="0.25">
      <c r="D82" s="72"/>
    </row>
    <row r="83" spans="4:4" x14ac:dyDescent="0.25">
      <c r="D83" s="72"/>
    </row>
    <row r="84" spans="4:4" x14ac:dyDescent="0.25">
      <c r="D84" s="72"/>
    </row>
    <row r="85" spans="4:4" x14ac:dyDescent="0.25">
      <c r="D85" s="72"/>
    </row>
    <row r="86" spans="4:4" x14ac:dyDescent="0.25">
      <c r="D86" s="72"/>
    </row>
    <row r="87" spans="4:4" x14ac:dyDescent="0.25">
      <c r="D87" s="72"/>
    </row>
    <row r="88" spans="4:4" x14ac:dyDescent="0.25">
      <c r="D88" s="72"/>
    </row>
    <row r="89" spans="4:4" x14ac:dyDescent="0.25">
      <c r="D89" s="72"/>
    </row>
    <row r="90" spans="4:4" x14ac:dyDescent="0.25">
      <c r="D90" s="72"/>
    </row>
    <row r="91" spans="4:4" x14ac:dyDescent="0.25">
      <c r="D91" s="72"/>
    </row>
    <row r="92" spans="4:4" x14ac:dyDescent="0.25">
      <c r="D92" s="72"/>
    </row>
  </sheetData>
  <mergeCells count="17">
    <mergeCell ref="A1:A9"/>
    <mergeCell ref="B1:B9"/>
    <mergeCell ref="D3:I3"/>
    <mergeCell ref="O4:R4"/>
    <mergeCell ref="S4:W4"/>
    <mergeCell ref="C20:E20"/>
    <mergeCell ref="J3:AM3"/>
    <mergeCell ref="AN3:BH3"/>
    <mergeCell ref="BI3:BJ3"/>
    <mergeCell ref="X4:AI4"/>
    <mergeCell ref="AJ4:AM4"/>
    <mergeCell ref="AN4:BC4"/>
    <mergeCell ref="BF4:BH4"/>
    <mergeCell ref="BI4:BJ4"/>
    <mergeCell ref="D4:I4"/>
    <mergeCell ref="J4:N4"/>
    <mergeCell ref="BD4:BE4"/>
  </mergeCells>
  <conditionalFormatting sqref="D14:BJ14">
    <cfRule type="colorScale" priority="9">
      <colorScale>
        <cfvo type="min"/>
        <cfvo type="percentile" val="50"/>
        <cfvo type="max"/>
        <color rgb="FF63BE7B"/>
        <color rgb="FFFFEB84"/>
        <color rgb="FFF8696B"/>
      </colorScale>
    </cfRule>
  </conditionalFormatting>
  <dataValidations count="1">
    <dataValidation type="list" allowBlank="1" showInputMessage="1" showErrorMessage="1" sqref="B11:B12">
      <formula1>Estado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INTRO</vt:lpstr>
      <vt:lpstr>ABS</vt:lpstr>
      <vt:lpstr>IND</vt:lpstr>
      <vt:lpstr>NORM</vt:lpstr>
      <vt:lpstr>NORM_Xp</vt:lpstr>
      <vt:lpstr>Puntaje</vt:lpstr>
      <vt:lpstr>Ranking</vt:lpstr>
      <vt:lpstr>Analisis</vt:lpstr>
      <vt:lpstr>Componente</vt:lpstr>
      <vt:lpstr>componentes</vt:lpstr>
      <vt:lpstr>Estado</vt:lpstr>
      <vt:lpstr>lista</vt:lpstr>
      <vt:lpstr>listacomponente</vt:lpstr>
      <vt:lpstr>listado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F Masse</dc:creator>
  <cp:lastModifiedBy>IMCO</cp:lastModifiedBy>
  <cp:lastPrinted>2015-04-21T20:57:41Z</cp:lastPrinted>
  <dcterms:created xsi:type="dcterms:W3CDTF">2014-06-26T19:15:31Z</dcterms:created>
  <dcterms:modified xsi:type="dcterms:W3CDTF">2015-08-25T05:28:49Z</dcterms:modified>
</cp:coreProperties>
</file>